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CRT" sheetId="1" r:id="rId1"/>
    <sheet name="Notes" sheetId="2" r:id="rId2"/>
    <sheet name="Sheet3" sheetId="3" r:id="rId3"/>
  </sheets>
  <definedNames>
    <definedName name="largenon">'CRT'!$BL$21:$BU$30</definedName>
    <definedName name="largeres">'CRT'!$BX$21:$CG$30</definedName>
    <definedName name="mednon">'CRT'!$AN$21:$AW$30</definedName>
    <definedName name="medres">'CRT'!$AZ$21:$BI$30</definedName>
    <definedName name="_xlnm.Print_Area" localSheetId="0">'CRT'!$A$1:$J$39</definedName>
    <definedName name="s">'CRT'!$P$20:$Y$30</definedName>
    <definedName name="smallnon">'CRT'!$P$20:$Y$30</definedName>
    <definedName name="smallnon1">'CRT'!$P$21:$W$30</definedName>
    <definedName name="smallnon2">'CRT'!$O$20:$Y$30</definedName>
    <definedName name="smallnon3">'CRT'!$P$21:$Y$30</definedName>
    <definedName name="smallnon4">'CRT'!$O$21:$Y$30</definedName>
    <definedName name="smallres">'CRT'!$AB$21:$AK$30</definedName>
    <definedName name="x">'CRT'!$P$20:$Y$30</definedName>
  </definedNames>
  <calcPr fullCalcOnLoad="1"/>
</workbook>
</file>

<file path=xl/sharedStrings.xml><?xml version="1.0" encoding="utf-8"?>
<sst xmlns="http://schemas.openxmlformats.org/spreadsheetml/2006/main" count="76" uniqueCount="54">
  <si>
    <t>Die roll</t>
  </si>
  <si>
    <t>Attk Roll</t>
  </si>
  <si>
    <t>Def Result</t>
  </si>
  <si>
    <t>Def Roll</t>
  </si>
  <si>
    <t>Attk Result</t>
  </si>
  <si>
    <t>Amphibious Assault:</t>
  </si>
  <si>
    <t>Force Ratio:</t>
  </si>
  <si>
    <t>Generals:</t>
  </si>
  <si>
    <t>(land battle only)</t>
  </si>
  <si>
    <t>Elite Unit (+1 per):</t>
  </si>
  <si>
    <t>Attacking Ungarrisoned Fort (+4):</t>
  </si>
  <si>
    <t>Successful Interception (+2):</t>
  </si>
  <si>
    <t>Defending Garrisoned Fort (+2):</t>
  </si>
  <si>
    <t>Amphibious Assault DRMs:</t>
  </si>
  <si>
    <t>Amphibious Defense DRMs:</t>
  </si>
  <si>
    <t>Ironclad (+2; no more than 1):</t>
  </si>
  <si>
    <t>Fort (+2):</t>
  </si>
  <si>
    <t>Hunley Submarine (+1):</t>
  </si>
  <si>
    <t>Torpedoes (+1):</t>
  </si>
  <si>
    <t>Amphibious Assault Modifier:</t>
  </si>
  <si>
    <t>Adm Foote or Adm Porter (+2):</t>
  </si>
  <si>
    <t>Small Battle</t>
  </si>
  <si>
    <t>&lt; = 5 SP's</t>
  </si>
  <si>
    <t>Medium Battle</t>
  </si>
  <si>
    <t>6 - 19 SP's</t>
  </si>
  <si>
    <t>Large Battle</t>
  </si>
  <si>
    <t>= &gt; 20 SP's</t>
  </si>
  <si>
    <t>Attacker Out of Supply (+2):</t>
  </si>
  <si>
    <t>Attacker's Total DRMs:</t>
  </si>
  <si>
    <t>Defender's Total DRMs:</t>
  </si>
  <si>
    <t xml:space="preserve">The Battle of  </t>
  </si>
  <si>
    <t xml:space="preserve">Fought in the  </t>
  </si>
  <si>
    <t xml:space="preserve">Armies Present:  </t>
  </si>
  <si>
    <t xml:space="preserve">Union Generals Present:  </t>
  </si>
  <si>
    <t xml:space="preserve">Confederate Generals Present:  </t>
  </si>
  <si>
    <t>Defender Out of Supply (+2):</t>
  </si>
  <si>
    <t>If no cavalry are present in an Army vs. Army battles it will affect the commanding general's rating, and the number of subordinate generals he can use. [7.52]</t>
  </si>
  <si>
    <t>Amphibious Defense:</t>
  </si>
  <si>
    <t>Defender's SP's:</t>
  </si>
  <si>
    <t>Attacker's SP's:</t>
  </si>
  <si>
    <t>Victory %</t>
  </si>
  <si>
    <t>Victory % non-res.</t>
  </si>
  <si>
    <t>Victory % resource</t>
  </si>
  <si>
    <t>Attackers DRM</t>
  </si>
  <si>
    <t>Def. DRM</t>
  </si>
  <si>
    <t>P21:Y30</t>
  </si>
  <si>
    <t>"Victory %" does not take into account circumstances where one or both forces are eliminated (see 7.33)</t>
  </si>
  <si>
    <t>"Victory % non-res." = percentage chance of the attacker being victorious when attacking a non-resource/non-capitol space</t>
  </si>
  <si>
    <t>"Victory % resource" = percentage chance of the attacker being victorious when attacking a resource/capitol space</t>
  </si>
  <si>
    <t>Red shaded areas denote the attacker's range of results and in the "Victory %" area if the battle favors the attacker</t>
  </si>
  <si>
    <t>Green shaded areas denote the defender's range of results and in the "Victory %" area if the battle favors the defender</t>
  </si>
  <si>
    <t>Data may only be placed in the blue shaded areas</t>
  </si>
  <si>
    <t>The "Attacking Ungarrisoned Fort" modifier of +4 is automatically triggered by placing
a 0 in the "Defender's SP's" box and a 2 in the "Amphibious Defense: Fort" box</t>
  </si>
  <si>
    <t>Errors or comments should be sent to philfry@juno.com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</si>
</sst>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sz val="10"/>
      <color indexed="9"/>
      <name val="Arial"/>
      <family val="2"/>
    </font>
    <font>
      <i/>
      <sz val="8"/>
      <name val="Arial"/>
      <family val="2"/>
    </font>
    <font>
      <i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1" fillId="2" borderId="1" xfId="0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2" xfId="0" applyBorder="1" applyAlignment="1" applyProtection="1" quotePrefix="1">
      <alignment horizontal="center"/>
      <protection hidden="1"/>
    </xf>
    <xf numFmtId="0" fontId="0" fillId="0" borderId="3" xfId="0" applyFont="1" applyBorder="1" applyAlignment="1" applyProtection="1" quotePrefix="1">
      <alignment horizontal="center"/>
      <protection hidden="1"/>
    </xf>
    <xf numFmtId="0" fontId="0" fillId="0" borderId="3" xfId="0" applyBorder="1" applyAlignment="1" applyProtection="1" quotePrefix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0" fillId="0" borderId="4" xfId="0" applyBorder="1" applyAlignment="1" applyProtection="1">
      <alignment horizontal="center"/>
      <protection hidden="1"/>
    </xf>
    <xf numFmtId="0" fontId="0" fillId="0" borderId="5" xfId="0" applyBorder="1" applyAlignment="1" applyProtection="1">
      <alignment horizontal="center"/>
      <protection hidden="1"/>
    </xf>
    <xf numFmtId="0" fontId="1" fillId="0" borderId="0" xfId="0" applyFont="1" applyAlignment="1" applyProtection="1">
      <alignment horizontal="right"/>
      <protection hidden="1"/>
    </xf>
    <xf numFmtId="0" fontId="0" fillId="3" borderId="1" xfId="0" applyFill="1" applyBorder="1" applyAlignment="1" applyProtection="1">
      <alignment horizontal="center"/>
      <protection hidden="1"/>
    </xf>
    <xf numFmtId="0" fontId="2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right"/>
      <protection hidden="1"/>
    </xf>
    <xf numFmtId="0" fontId="0" fillId="3" borderId="1" xfId="0" applyFill="1" applyBorder="1" applyAlignment="1" applyProtection="1" quotePrefix="1">
      <alignment horizontal="center"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0" fillId="0" borderId="6" xfId="0" applyBorder="1" applyAlignment="1" applyProtection="1">
      <alignment horizontal="left"/>
      <protection hidden="1"/>
    </xf>
    <xf numFmtId="0" fontId="0" fillId="0" borderId="0" xfId="0" applyAlignment="1" applyProtection="1">
      <alignment horizontal="left"/>
      <protection hidden="1"/>
    </xf>
    <xf numFmtId="0" fontId="1" fillId="0" borderId="7" xfId="0" applyFont="1" applyBorder="1" applyAlignment="1" applyProtection="1">
      <alignment horizontal="center"/>
      <protection hidden="1"/>
    </xf>
    <xf numFmtId="0" fontId="1" fillId="0" borderId="8" xfId="0" applyFont="1" applyBorder="1" applyAlignment="1" applyProtection="1">
      <alignment horizontal="center"/>
      <protection hidden="1"/>
    </xf>
    <xf numFmtId="0" fontId="4" fillId="0" borderId="9" xfId="0" applyFont="1" applyBorder="1" applyAlignment="1" applyProtection="1">
      <alignment horizontal="center"/>
      <protection hidden="1"/>
    </xf>
    <xf numFmtId="0" fontId="4" fillId="0" borderId="10" xfId="0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0" fontId="4" fillId="0" borderId="0" xfId="0" applyFont="1" applyBorder="1" applyAlignment="1" applyProtection="1">
      <alignment/>
      <protection hidden="1"/>
    </xf>
    <xf numFmtId="10" fontId="0" fillId="0" borderId="0" xfId="0" applyNumberFormat="1" applyBorder="1" applyAlignment="1" applyProtection="1">
      <alignment/>
      <protection hidden="1"/>
    </xf>
    <xf numFmtId="10" fontId="0" fillId="0" borderId="0" xfId="0" applyNumberFormat="1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/>
      <protection hidden="1" locked="0"/>
    </xf>
    <xf numFmtId="0" fontId="0" fillId="2" borderId="11" xfId="0" applyFill="1" applyBorder="1" applyAlignment="1" applyProtection="1">
      <alignment horizontal="center"/>
      <protection hidden="1" locked="0"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 horizontal="left"/>
      <protection hidden="1"/>
    </xf>
    <xf numFmtId="0" fontId="0" fillId="0" borderId="0" xfId="0" applyAlignment="1">
      <alignment horizontal="center"/>
    </xf>
    <xf numFmtId="9" fontId="0" fillId="0" borderId="0" xfId="19" applyAlignment="1">
      <alignment/>
    </xf>
    <xf numFmtId="10" fontId="0" fillId="0" borderId="0" xfId="19" applyNumberFormat="1" applyAlignment="1">
      <alignment/>
    </xf>
    <xf numFmtId="9" fontId="0" fillId="0" borderId="0" xfId="19" applyFont="1" applyAlignment="1">
      <alignment/>
    </xf>
    <xf numFmtId="0" fontId="0" fillId="2" borderId="12" xfId="0" applyFill="1" applyBorder="1" applyAlignment="1" applyProtection="1">
      <alignment horizontal="center"/>
      <protection hidden="1" locked="0"/>
    </xf>
    <xf numFmtId="0" fontId="0" fillId="0" borderId="13" xfId="0" applyBorder="1" applyAlignment="1" applyProtection="1" quotePrefix="1">
      <alignment horizontal="center"/>
      <protection hidden="1"/>
    </xf>
    <xf numFmtId="0" fontId="0" fillId="0" borderId="14" xfId="0" applyBorder="1" applyAlignment="1" applyProtection="1" quotePrefix="1">
      <alignment horizontal="center"/>
      <protection hidden="1"/>
    </xf>
    <xf numFmtId="0" fontId="4" fillId="0" borderId="0" xfId="0" applyFont="1" applyAlignment="1" applyProtection="1">
      <alignment/>
      <protection hidden="1"/>
    </xf>
    <xf numFmtId="0" fontId="0" fillId="0" borderId="15" xfId="0" applyBorder="1" applyAlignment="1" applyProtection="1">
      <alignment horizontal="left" vertical="center"/>
      <protection hidden="1"/>
    </xf>
    <xf numFmtId="0" fontId="0" fillId="2" borderId="0" xfId="0" applyFill="1" applyBorder="1" applyAlignment="1" applyProtection="1">
      <alignment horizontal="center" vertical="center"/>
      <protection hidden="1"/>
    </xf>
    <xf numFmtId="0" fontId="0" fillId="2" borderId="16" xfId="0" applyFill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right"/>
      <protection hidden="1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7" xfId="0" applyFill="1" applyBorder="1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hidden="1"/>
    </xf>
    <xf numFmtId="0" fontId="3" fillId="0" borderId="0" xfId="0" applyFont="1" applyAlignment="1" applyProtection="1">
      <alignment horizontal="center" vertical="center" wrapText="1"/>
      <protection hidden="1"/>
    </xf>
    <xf numFmtId="0" fontId="0" fillId="0" borderId="1" xfId="0" applyBorder="1" applyAlignment="1" applyProtection="1">
      <alignment horizontal="right"/>
      <protection hidden="1"/>
    </xf>
    <xf numFmtId="0" fontId="0" fillId="0" borderId="17" xfId="0" applyBorder="1" applyAlignment="1" applyProtection="1">
      <alignment horizontal="right"/>
      <protection hidden="1"/>
    </xf>
    <xf numFmtId="0" fontId="0" fillId="0" borderId="18" xfId="0" applyBorder="1" applyAlignment="1" applyProtection="1">
      <alignment horizontal="right"/>
      <protection hidden="1"/>
    </xf>
    <xf numFmtId="17" fontId="0" fillId="2" borderId="1" xfId="0" applyNumberFormat="1" applyFill="1" applyBorder="1" applyAlignment="1" applyProtection="1">
      <alignment horizontal="left"/>
      <protection locked="0"/>
    </xf>
    <xf numFmtId="0" fontId="1" fillId="0" borderId="7" xfId="0" applyFont="1" applyBorder="1" applyAlignment="1" applyProtection="1">
      <alignment horizontal="center"/>
      <protection hidden="1"/>
    </xf>
    <xf numFmtId="0" fontId="1" fillId="0" borderId="19" xfId="0" applyFont="1" applyBorder="1" applyAlignment="1" applyProtection="1">
      <alignment horizontal="center"/>
      <protection hidden="1"/>
    </xf>
    <xf numFmtId="0" fontId="1" fillId="0" borderId="20" xfId="0" applyFont="1" applyBorder="1" applyAlignment="1" applyProtection="1">
      <alignment horizontal="center"/>
      <protection hidden="1"/>
    </xf>
    <xf numFmtId="0" fontId="1" fillId="0" borderId="15" xfId="0" applyFont="1" applyBorder="1" applyAlignment="1" applyProtection="1">
      <alignment horizontal="center"/>
      <protection hidden="1"/>
    </xf>
    <xf numFmtId="0" fontId="1" fillId="0" borderId="20" xfId="0" applyFont="1" applyBorder="1" applyAlignment="1" applyProtection="1" quotePrefix="1">
      <alignment horizontal="center"/>
      <protection hidden="1"/>
    </xf>
    <xf numFmtId="0" fontId="0" fillId="0" borderId="21" xfId="0" applyBorder="1" applyAlignment="1" applyProtection="1">
      <alignment horizontal="right" vertical="center"/>
      <protection hidden="1"/>
    </xf>
    <xf numFmtId="0" fontId="0" fillId="0" borderId="22" xfId="0" applyBorder="1" applyAlignment="1" applyProtection="1">
      <alignment horizontal="right" vertical="center"/>
      <protection hidden="1"/>
    </xf>
    <xf numFmtId="0" fontId="0" fillId="0" borderId="6" xfId="0" applyBorder="1" applyAlignment="1" applyProtection="1">
      <alignment horizontal="right"/>
      <protection hidden="1"/>
    </xf>
    <xf numFmtId="0" fontId="1" fillId="0" borderId="18" xfId="0" applyFont="1" applyBorder="1" applyAlignment="1" applyProtection="1">
      <alignment horizontal="right"/>
      <protection hidden="1"/>
    </xf>
    <xf numFmtId="0" fontId="0" fillId="0" borderId="0" xfId="0" applyAlignment="1">
      <alignment horizontal="center"/>
    </xf>
    <xf numFmtId="9" fontId="0" fillId="0" borderId="21" xfId="0" applyNumberFormat="1" applyBorder="1" applyAlignment="1" applyProtection="1">
      <alignment horizontal="center"/>
      <protection hidden="1"/>
    </xf>
    <xf numFmtId="9" fontId="0" fillId="0" borderId="22" xfId="0" applyNumberFormat="1" applyBorder="1" applyAlignment="1" applyProtection="1" quotePrefix="1">
      <alignment horizontal="center"/>
      <protection hidden="1"/>
    </xf>
    <xf numFmtId="9" fontId="0" fillId="0" borderId="23" xfId="0" applyNumberFormat="1" applyBorder="1" applyAlignment="1" applyProtection="1">
      <alignment horizontal="center"/>
      <protection hidden="1"/>
    </xf>
    <xf numFmtId="9" fontId="0" fillId="0" borderId="23" xfId="0" applyNumberFormat="1" applyBorder="1" applyAlignment="1" applyProtection="1" quotePrefix="1">
      <alignment horizontal="center"/>
      <protection hidden="1"/>
    </xf>
    <xf numFmtId="0" fontId="0" fillId="0" borderId="21" xfId="0" applyBorder="1" applyAlignment="1" applyProtection="1">
      <alignment horizontal="left" vertical="center"/>
      <protection hidden="1"/>
    </xf>
    <xf numFmtId="0" fontId="0" fillId="0" borderId="22" xfId="0" applyBorder="1" applyAlignment="1" applyProtection="1">
      <alignment horizontal="left" vertical="center"/>
      <protection hidden="1"/>
    </xf>
    <xf numFmtId="0" fontId="0" fillId="0" borderId="16" xfId="0" applyBorder="1" applyAlignment="1" applyProtection="1">
      <alignment horizontal="left" vertical="center"/>
      <protection hidden="1"/>
    </xf>
    <xf numFmtId="0" fontId="0" fillId="0" borderId="7" xfId="0" applyBorder="1" applyAlignment="1" applyProtection="1">
      <alignment horizontal="center" vertical="center"/>
      <protection hidden="1"/>
    </xf>
    <xf numFmtId="0" fontId="0" fillId="0" borderId="23" xfId="0" applyBorder="1" applyAlignment="1" applyProtection="1">
      <alignment horizontal="center" vertical="center"/>
      <protection hidden="1"/>
    </xf>
    <xf numFmtId="0" fontId="0" fillId="0" borderId="19" xfId="0" applyBorder="1" applyAlignment="1" applyProtection="1">
      <alignment horizontal="center" vertical="center"/>
      <protection hidden="1"/>
    </xf>
    <xf numFmtId="0" fontId="0" fillId="0" borderId="20" xfId="0" applyBorder="1" applyAlignment="1" applyProtection="1">
      <alignment horizontal="center" vertical="center"/>
      <protection hidden="1"/>
    </xf>
    <xf numFmtId="0" fontId="0" fillId="0" borderId="16" xfId="0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4" borderId="23" xfId="0" applyFill="1" applyBorder="1" applyAlignment="1" applyProtection="1">
      <alignment horizontal="center" vertical="center"/>
      <protection hidden="1"/>
    </xf>
    <xf numFmtId="0" fontId="0" fillId="4" borderId="0" xfId="0" applyFill="1" applyAlignment="1" applyProtection="1">
      <alignment horizontal="center" vertical="center"/>
      <protection hidden="1"/>
    </xf>
    <xf numFmtId="0" fontId="0" fillId="5" borderId="23" xfId="0" applyFill="1" applyBorder="1" applyAlignment="1" applyProtection="1">
      <alignment horizontal="center" vertical="center"/>
      <protection hidden="1"/>
    </xf>
    <xf numFmtId="0" fontId="0" fillId="5" borderId="16" xfId="0" applyFill="1" applyBorder="1" applyAlignment="1" applyProtection="1">
      <alignment horizontal="center" vertical="center"/>
      <protection hidden="1"/>
    </xf>
    <xf numFmtId="0" fontId="0" fillId="0" borderId="23" xfId="0" applyBorder="1" applyAlignment="1" applyProtection="1">
      <alignment horizontal="center" vertical="center" wrapText="1"/>
      <protection hidden="1"/>
    </xf>
    <xf numFmtId="0" fontId="0" fillId="0" borderId="16" xfId="0" applyBorder="1" applyAlignment="1" applyProtection="1">
      <alignment horizontal="center" vertical="center" wrapText="1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ont>
        <b/>
        <i val="0"/>
        <u val="none"/>
        <strike val="0"/>
      </font>
      <fill>
        <patternFill>
          <bgColor rgb="FFCCFFCC"/>
        </patternFill>
      </fill>
      <border/>
    </dxf>
    <dxf>
      <font>
        <b/>
        <i val="0"/>
      </font>
      <fill>
        <patternFill>
          <bgColor rgb="FFFF99CC"/>
        </patternFill>
      </fill>
      <border/>
    </dxf>
    <dxf>
      <font>
        <b val="0"/>
        <i/>
        <strike val="0"/>
        <color rgb="FF00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G43"/>
  <sheetViews>
    <sheetView tabSelected="1" workbookViewId="0" topLeftCell="A5">
      <selection activeCell="A18" sqref="A18"/>
    </sheetView>
  </sheetViews>
  <sheetFormatPr defaultColWidth="9.140625" defaultRowHeight="12.75"/>
  <cols>
    <col min="3" max="8" width="10.7109375" style="0" customWidth="1"/>
    <col min="16" max="25" width="8.7109375" style="0" customWidth="1"/>
  </cols>
  <sheetData>
    <row r="1" spans="1:14" ht="12.75">
      <c r="A1" s="49" t="s">
        <v>30</v>
      </c>
      <c r="B1" s="49"/>
      <c r="C1" s="49"/>
      <c r="D1" s="45"/>
      <c r="E1" s="45"/>
      <c r="F1" s="45"/>
      <c r="G1" s="45"/>
      <c r="H1" s="45"/>
      <c r="I1" s="45"/>
      <c r="J1" s="7"/>
      <c r="K1" s="7"/>
      <c r="L1" s="7"/>
      <c r="M1" s="7"/>
      <c r="N1" s="7"/>
    </row>
    <row r="2" spans="1:14" ht="12.75">
      <c r="A2" s="49" t="s">
        <v>31</v>
      </c>
      <c r="B2" s="49"/>
      <c r="C2" s="49"/>
      <c r="D2" s="52"/>
      <c r="E2" s="45"/>
      <c r="F2" s="45"/>
      <c r="G2" s="45"/>
      <c r="H2" s="45"/>
      <c r="I2" s="45"/>
      <c r="J2" s="7"/>
      <c r="K2" s="7"/>
      <c r="L2" s="7"/>
      <c r="M2" s="7"/>
      <c r="N2" s="7"/>
    </row>
    <row r="3" spans="1:14" ht="12.75">
      <c r="A3" s="49" t="s">
        <v>32</v>
      </c>
      <c r="B3" s="49"/>
      <c r="C3" s="49"/>
      <c r="D3" s="45"/>
      <c r="E3" s="45"/>
      <c r="F3" s="45"/>
      <c r="G3" s="45"/>
      <c r="H3" s="45"/>
      <c r="I3" s="45"/>
      <c r="J3" s="7"/>
      <c r="K3" s="7"/>
      <c r="L3" s="7"/>
      <c r="M3" s="7"/>
      <c r="N3" s="7"/>
    </row>
    <row r="4" spans="1:14" ht="12.75">
      <c r="A4" s="49" t="s">
        <v>33</v>
      </c>
      <c r="B4" s="49"/>
      <c r="C4" s="49"/>
      <c r="D4" s="45"/>
      <c r="E4" s="45"/>
      <c r="F4" s="45"/>
      <c r="G4" s="45"/>
      <c r="H4" s="45"/>
      <c r="I4" s="45"/>
      <c r="J4" s="7"/>
      <c r="K4" s="7"/>
      <c r="L4" s="7"/>
      <c r="M4" s="7"/>
      <c r="N4" s="7"/>
    </row>
    <row r="5" spans="1:14" ht="13.5" thickBot="1">
      <c r="A5" s="49" t="s">
        <v>34</v>
      </c>
      <c r="B5" s="49"/>
      <c r="C5" s="50"/>
      <c r="D5" s="46"/>
      <c r="E5" s="46"/>
      <c r="F5" s="46"/>
      <c r="G5" s="46"/>
      <c r="H5" s="46"/>
      <c r="I5" s="45"/>
      <c r="J5" s="7"/>
      <c r="K5" s="7"/>
      <c r="L5" s="7"/>
      <c r="M5" s="7"/>
      <c r="N5" s="7"/>
    </row>
    <row r="6" spans="1:14" ht="12.75">
      <c r="A6" s="24"/>
      <c r="B6" s="25"/>
      <c r="C6" s="53" t="s">
        <v>21</v>
      </c>
      <c r="D6" s="54"/>
      <c r="E6" s="53" t="s">
        <v>23</v>
      </c>
      <c r="F6" s="54"/>
      <c r="G6" s="53" t="s">
        <v>25</v>
      </c>
      <c r="H6" s="54"/>
      <c r="I6" s="7"/>
      <c r="J6" s="7"/>
      <c r="K6" s="7"/>
      <c r="L6" s="7"/>
      <c r="M6" s="7"/>
      <c r="N6" s="7"/>
    </row>
    <row r="7" spans="1:14" ht="13.5" thickBot="1">
      <c r="A7" s="29" t="s">
        <v>40</v>
      </c>
      <c r="B7" s="26"/>
      <c r="C7" s="57" t="s">
        <v>22</v>
      </c>
      <c r="D7" s="56"/>
      <c r="E7" s="55" t="s">
        <v>24</v>
      </c>
      <c r="F7" s="56"/>
      <c r="G7" s="57" t="s">
        <v>26</v>
      </c>
      <c r="H7" s="56"/>
      <c r="I7" s="7"/>
      <c r="J7" s="8"/>
      <c r="K7" s="8"/>
      <c r="L7" s="8"/>
      <c r="M7" s="8"/>
      <c r="N7" s="7"/>
    </row>
    <row r="8" spans="1:14" ht="13.5" thickBot="1">
      <c r="A8" s="27">
        <f>+A9/36</f>
        <v>0</v>
      </c>
      <c r="B8" s="7"/>
      <c r="C8" s="20" t="s">
        <v>1</v>
      </c>
      <c r="D8" s="21" t="s">
        <v>3</v>
      </c>
      <c r="E8" s="20" t="s">
        <v>1</v>
      </c>
      <c r="F8" s="21" t="s">
        <v>3</v>
      </c>
      <c r="G8" s="20" t="s">
        <v>1</v>
      </c>
      <c r="H8" s="21" t="s">
        <v>3</v>
      </c>
      <c r="I8" s="7"/>
      <c r="J8" s="7"/>
      <c r="K8" s="7"/>
      <c r="L8" s="7"/>
      <c r="M8" s="7"/>
      <c r="N8" s="7"/>
    </row>
    <row r="9" spans="1:14" ht="12.75">
      <c r="A9" s="28">
        <f>SUM(A10:A19)</f>
        <v>0</v>
      </c>
      <c r="B9" s="9" t="s">
        <v>0</v>
      </c>
      <c r="C9" s="22" t="s">
        <v>2</v>
      </c>
      <c r="D9" s="23" t="s">
        <v>4</v>
      </c>
      <c r="E9" s="22" t="s">
        <v>2</v>
      </c>
      <c r="F9" s="23" t="s">
        <v>4</v>
      </c>
      <c r="G9" s="22" t="s">
        <v>2</v>
      </c>
      <c r="H9" s="23" t="s">
        <v>4</v>
      </c>
      <c r="I9" s="9" t="s">
        <v>0</v>
      </c>
      <c r="J9" s="7"/>
      <c r="K9" s="7"/>
      <c r="L9" s="7"/>
      <c r="M9" s="7"/>
      <c r="N9" s="7"/>
    </row>
    <row r="10" spans="1:14" ht="12.75">
      <c r="A10" s="30"/>
      <c r="B10" s="10">
        <v>1</v>
      </c>
      <c r="C10" s="4" t="str">
        <f>IF(I25&lt;6,IF($E$26&gt;0,"0"," 0 "),"0")</f>
        <v> 0 </v>
      </c>
      <c r="D10" s="5" t="str">
        <f>IF(I25&lt;6,IF($I$26&gt;0,"0"," 0 "),"0")</f>
        <v> 0 </v>
      </c>
      <c r="E10" s="4" t="str">
        <f>IF(AND(I25&gt;5,I25&lt;20),IF($E$26&gt;0,"0"," 0 "),"0")</f>
        <v>0</v>
      </c>
      <c r="F10" s="5" t="str">
        <f>IF(AND(I25&gt;5,I25&lt;20),IF($I$26&gt;0,"1"," 1 "),"1")</f>
        <v>1</v>
      </c>
      <c r="G10" s="4" t="str">
        <f>IF(I25&gt;19,IF($E$26&gt;0,"1"," 1 "),"1")</f>
        <v>1</v>
      </c>
      <c r="H10" s="5" t="str">
        <f>IF(I25&gt;19,IF($I$26&gt;0,"1"," 1 "),"1")</f>
        <v>1</v>
      </c>
      <c r="I10" s="10">
        <v>1</v>
      </c>
      <c r="J10" s="7"/>
      <c r="K10" s="7"/>
      <c r="L10" s="7"/>
      <c r="M10" s="7"/>
      <c r="N10" s="11"/>
    </row>
    <row r="11" spans="1:14" ht="12.75">
      <c r="A11" s="30"/>
      <c r="B11" s="10">
        <v>2</v>
      </c>
      <c r="C11" s="4" t="str">
        <f>IF(I25&lt;6,IF($E$26&gt;1,"0"," 0 "),"0")</f>
        <v> 0 </v>
      </c>
      <c r="D11" s="6" t="str">
        <f>IF(I25&lt;6,IF($I$26&gt;1,"1"," 1 "),"1")</f>
        <v> 1 </v>
      </c>
      <c r="E11" s="4" t="str">
        <f>IF(AND(I25&gt;5,I25&lt;20),IF($E$26&gt;1,"1"," 1 "),"1")</f>
        <v>1</v>
      </c>
      <c r="F11" s="6" t="str">
        <f>IF(AND(I25&gt;5,I25&lt;20),IF($I$26&gt;1,"1"," 1 "),"1")</f>
        <v>1</v>
      </c>
      <c r="G11" s="4" t="str">
        <f>IF(I25&gt;19,IF($E$26&gt;1,"2"," 2 "),"2")</f>
        <v>2</v>
      </c>
      <c r="H11" s="6" t="str">
        <f>IF(I25&gt;19,IF($I$26&gt;1,"2"," 2 "),"2")</f>
        <v>2</v>
      </c>
      <c r="I11" s="10">
        <v>2</v>
      </c>
      <c r="J11" s="7"/>
      <c r="K11" s="7"/>
      <c r="L11" s="7"/>
      <c r="M11" s="7"/>
      <c r="N11" s="11"/>
    </row>
    <row r="12" spans="1:14" ht="12.75">
      <c r="A12" s="30"/>
      <c r="B12" s="10">
        <v>3</v>
      </c>
      <c r="C12" s="4" t="str">
        <f>IF(I25&lt;6,IF($E$26&gt;2,"0"," 0 "),"0")</f>
        <v> 0 </v>
      </c>
      <c r="D12" s="6" t="str">
        <f>IF(I25&lt;6,IF($I$26&gt;2,"1"," 1 "),"1")</f>
        <v> 1 </v>
      </c>
      <c r="E12" s="4" t="str">
        <f>IF(AND(I25&gt;5,I25&lt;20),IF($E$26&gt;2,"1"," 1 "),"1")</f>
        <v>1</v>
      </c>
      <c r="F12" s="6" t="str">
        <f>IF(AND(I25&gt;5,I25&lt;20),IF($I$26&gt;2,"1"," 1 "),"1")</f>
        <v>1</v>
      </c>
      <c r="G12" s="4" t="str">
        <f>IF(I25&gt;19,IF($E$26&gt;2,"2"," 2 "),"2")</f>
        <v>2</v>
      </c>
      <c r="H12" s="6" t="str">
        <f>IF(I25&gt;19,IF($I$26&gt;2,"3"," 3 "),"3")</f>
        <v>3</v>
      </c>
      <c r="I12" s="10">
        <v>3</v>
      </c>
      <c r="J12" s="7"/>
      <c r="K12" s="7"/>
      <c r="L12" s="7"/>
      <c r="M12" s="7"/>
      <c r="N12" s="11"/>
    </row>
    <row r="13" spans="1:14" ht="12.75">
      <c r="A13" s="30"/>
      <c r="B13" s="10">
        <v>4</v>
      </c>
      <c r="C13" s="4" t="str">
        <f>IF(I25&lt;6,IF($E$26&gt;3,"1"," 1 "),"1")</f>
        <v> 1 </v>
      </c>
      <c r="D13" s="6" t="str">
        <f>IF(I25&lt;6,IF($I$26&gt;3,"1"," 1 "),"1")</f>
        <v> 1 </v>
      </c>
      <c r="E13" s="4" t="str">
        <f>IF(AND(I25&gt;5,I25&lt;20),IF($E$26&gt;3,"1"," 1 "),"1")</f>
        <v>1</v>
      </c>
      <c r="F13" s="6" t="str">
        <f>IF(AND(I25&gt;5,I25&lt;20),IF($I$26&gt;3,"1"," 1 "),"1")</f>
        <v>1</v>
      </c>
      <c r="G13" s="4" t="str">
        <f>IF(I25&gt;19,IF($E$26&gt;3,"3"," 3 "),"3")</f>
        <v>3</v>
      </c>
      <c r="H13" s="6" t="str">
        <f>IF(I25&gt;19,IF($I$26&gt;3,"3"," 3 "),"3")</f>
        <v>3</v>
      </c>
      <c r="I13" s="10">
        <v>4</v>
      </c>
      <c r="J13" s="7"/>
      <c r="K13" s="7"/>
      <c r="L13" s="7"/>
      <c r="M13" s="7"/>
      <c r="N13" s="11"/>
    </row>
    <row r="14" spans="1:14" ht="12.75">
      <c r="A14" s="30"/>
      <c r="B14" s="10">
        <v>5</v>
      </c>
      <c r="C14" s="4" t="str">
        <f>IF(I25&lt;6,IF($E$26&gt;4,"1"," 1 "),"1")</f>
        <v> 1 </v>
      </c>
      <c r="D14" s="6" t="str">
        <f>IF(I25&lt;6,IF($I$26&gt;4,"1"," 1 "),"1")</f>
        <v> 1 </v>
      </c>
      <c r="E14" s="4" t="str">
        <f>IF(AND(I25&gt;5,I25&lt;20),IF($E$26&gt;4,"1"," 1 "),"1")</f>
        <v>1</v>
      </c>
      <c r="F14" s="6" t="str">
        <f>IF(AND(I25&gt;5,I25&lt;20),IF($I$26&gt;4,"1"," 1 "),"1")</f>
        <v>1</v>
      </c>
      <c r="G14" s="4" t="str">
        <f>IF(I25&gt;19,IF($E$26&gt;4,"3"," 3 "),"3")</f>
        <v>3</v>
      </c>
      <c r="H14" s="6" t="str">
        <f>IF(I25&gt;19,IF($I$26&gt;4,"3"," 3 "),"3")</f>
        <v>3</v>
      </c>
      <c r="I14" s="10">
        <v>5</v>
      </c>
      <c r="J14" s="7"/>
      <c r="K14" s="7"/>
      <c r="L14" s="7"/>
      <c r="M14" s="7"/>
      <c r="N14" s="11"/>
    </row>
    <row r="15" spans="1:14" ht="12.75">
      <c r="A15" s="30"/>
      <c r="B15" s="10">
        <v>6</v>
      </c>
      <c r="C15" s="4" t="str">
        <f>IF(I25&lt;6,IF($E$26&gt;5,"1"," 1 "),"1")</f>
        <v> 1 </v>
      </c>
      <c r="D15" s="6" t="str">
        <f>IF(I25&lt;6,IF($I$26&gt;5,"1"," 1 "),"1")</f>
        <v> 1 </v>
      </c>
      <c r="E15" s="4" t="str">
        <f>IF(AND(I25&gt;5,I25&lt;20),IF($E$26&gt;5,"2"," 2 "),"2")</f>
        <v>2</v>
      </c>
      <c r="F15" s="6" t="str">
        <f>IF(AND(I25&gt;5,I25&lt;20),IF($I$26&gt;5,"1"," 1 "),"1")</f>
        <v>1</v>
      </c>
      <c r="G15" s="4" t="str">
        <f>IF(I25&gt;19,IF($E$26&gt;5,"3"," 3 "),"3")</f>
        <v>3</v>
      </c>
      <c r="H15" s="6" t="str">
        <f>IF(I25&gt;19,IF($I$26&gt;5,"4"," 4 "),"4")</f>
        <v>4</v>
      </c>
      <c r="I15" s="10">
        <v>6</v>
      </c>
      <c r="J15" s="7"/>
      <c r="K15" s="7"/>
      <c r="L15" s="7"/>
      <c r="M15" s="7"/>
      <c r="N15" s="11"/>
    </row>
    <row r="16" spans="1:14" ht="12.75">
      <c r="A16" s="30"/>
      <c r="B16" s="10">
        <v>7</v>
      </c>
      <c r="C16" s="4" t="str">
        <f>IF(I25&lt;6,IF($E$26=0,"1 *",(IF($E$26&gt;6,"1 *"," 1 * "))),"1 *")</f>
        <v>1 *</v>
      </c>
      <c r="D16" s="6" t="str">
        <f>IF(I25&lt;6,IF($I$26=0,"1",(IF($I$26&gt;6,"1"," 1 "))),"1")</f>
        <v>1</v>
      </c>
      <c r="E16" s="4" t="str">
        <f>IF(AND(I25&gt;5,I25&lt;20),IF($E$26=0,"2 *",(IF($E$26&gt;6,"2 *"," 2 * "))),"2 *")</f>
        <v>2 *</v>
      </c>
      <c r="F16" s="6" t="str">
        <f>IF(AND(I25&gt;5,I25&lt;20),IF($I$26=0,"2",(IF($I$26&gt;6,"2"," 2 "))),"2")</f>
        <v>2</v>
      </c>
      <c r="G16" s="4" t="str">
        <f>IF(I25&gt;19,IF($E$26=0,"4 *",(IF($E$26&gt;6,"4 *"," 4 * "))),"4 *")</f>
        <v>4 *</v>
      </c>
      <c r="H16" s="6" t="str">
        <f>IF(I25&gt;19,IF($I$26=0,"4",(IF($I$26&gt;6,"4"," 4 "))),"4")</f>
        <v>4</v>
      </c>
      <c r="I16" s="10">
        <v>7</v>
      </c>
      <c r="J16" s="7"/>
      <c r="K16" s="7"/>
      <c r="L16" s="7"/>
      <c r="M16" s="7"/>
      <c r="N16" s="11"/>
    </row>
    <row r="17" spans="1:20" ht="12.75">
      <c r="A17" s="30"/>
      <c r="B17" s="10">
        <v>8</v>
      </c>
      <c r="C17" s="4" t="str">
        <f>IF(I25&lt;6,IF($E$26=1,"1 *",(IF($E$26=0,"1 *",(IF($E$26&gt;7,"1 *"," 1 * "))))),"1 *")</f>
        <v>1 *</v>
      </c>
      <c r="D17" s="6" t="str">
        <f>IF(I25&lt;6,IF($I$26=1,"1",(IF($I$26=0,"1",(IF($I$26&gt;7,"1"," 1 "))))),"1")</f>
        <v>1</v>
      </c>
      <c r="E17" s="4" t="str">
        <f>IF(AND(I25&gt;5,I25&lt;20),IF($E$26=1,"2 *",(IF($E$26=0,"2 *",(IF($E$26&gt;7,"2 *"," 2 * "))))),"2 *")</f>
        <v>2 *</v>
      </c>
      <c r="F17" s="6" t="str">
        <f>IF(AND(I25&gt;5,I25&lt;20),IF($I$26=1,"3",(IF($I$26=0,"3",(IF($I$26&gt;7,"3"," 3 "))))),"3")</f>
        <v>3</v>
      </c>
      <c r="G17" s="4" t="str">
        <f>IF(I25&gt;19,IF($E$26=1,"4 *",(IF($E$26=0,"4 *",(IF($E$26&gt;7,"4 *"," 4 * "))))),"4 *")</f>
        <v>4 *</v>
      </c>
      <c r="H17" s="6" t="str">
        <f>IF(I25&gt;19,IF($I$26=1,"4",(IF($I$26=0,"4",(IF($I$26&gt;7,"4"," 4 "))))),"4")</f>
        <v>4</v>
      </c>
      <c r="I17" s="10">
        <v>8</v>
      </c>
      <c r="J17" s="7"/>
      <c r="K17" s="7"/>
      <c r="L17" s="7"/>
      <c r="M17" s="7"/>
      <c r="N17" s="11"/>
      <c r="Q17" s="35">
        <v>0.0833</v>
      </c>
      <c r="T17" t="s">
        <v>45</v>
      </c>
    </row>
    <row r="18" spans="1:14" ht="12.75">
      <c r="A18" s="30"/>
      <c r="B18" s="10">
        <v>9</v>
      </c>
      <c r="C18" s="4" t="str">
        <f>IF(I25&lt;6,IF($E$26=2,"1 *",IF($E$26=1,"1 *",(IF($E$26=0,"1 *",(IF($E$26&gt;8,"1 *"," 1 * ")))))),"1 *")</f>
        <v>1 *</v>
      </c>
      <c r="D18" s="6" t="str">
        <f>IF(I25&lt;6,IF($I$26=2,"1",IF($I$26=1,"1",(IF($I$26=0,"1",(IF($I$26&gt;8,"1"," 1 ")))))),"1")</f>
        <v>1</v>
      </c>
      <c r="E18" s="4" t="str">
        <f>IF(AND(I25&gt;5,I25&lt;20),IF($E$26=2,"2 *",IF($E$26=1,"2 *",(IF($E$26=0,"2 *",(IF($E$26&gt;8,"2 *"," 2 * ")))))),"2 *")</f>
        <v>2 *</v>
      </c>
      <c r="F18" s="6" t="str">
        <f>IF(AND(I25&gt;5,I25&lt;20),IF($I$26=2,"3",IF($I$26=1,"3",(IF($I$26=0,"3",(IF($I$26&gt;8,"3"," 3 ")))))),"3")</f>
        <v>3</v>
      </c>
      <c r="G18" s="4" t="str">
        <f>IF(I25&gt;19,IF($E$26=2,"5 *",IF($E$26=1,"5 *",(IF($E$26=0,"5 *",(IF($E$26&gt;8,"5 *"," 5 * ")))))),"5 *")</f>
        <v>5 *</v>
      </c>
      <c r="H18" s="6" t="str">
        <f>IF(I25&gt;19,IF($I$26=2,"5",IF($I$26=1,"5",(IF($I$26=0,"5",(IF($I$26&gt;8,"5"," 5 ")))))),"5")</f>
        <v>5</v>
      </c>
      <c r="I18" s="10">
        <v>9</v>
      </c>
      <c r="J18" s="7"/>
      <c r="K18" s="7"/>
      <c r="L18" s="7"/>
      <c r="M18" s="7"/>
      <c r="N18" s="11"/>
    </row>
    <row r="19" spans="1:25" ht="13.5" thickBot="1">
      <c r="A19" s="37"/>
      <c r="B19" s="10">
        <v>10</v>
      </c>
      <c r="C19" s="38" t="str">
        <f>IF(I25&lt;6,IF($E$26=3,"1 *",IF($E$26=2,"1 *",IF($E$26=1,"1 *",(IF($E$26=0,"1 *",(IF($E$26&gt;100,"1 *"," 1 * "))))))),"1 *")</f>
        <v>1 *</v>
      </c>
      <c r="D19" s="39" t="str">
        <f>IF(I25&lt;6,IF($I$26=3,"2",IF($I$26=2,"2",IF($I$26=1,"2",(IF($I$26=0,"2",(IF($I$26&gt;100,"2"," 2 "))))))),"2")</f>
        <v>2</v>
      </c>
      <c r="E19" s="38" t="str">
        <f>IF(AND(I25&gt;5,I25&lt;20),IF($E$26=3,"3 *",IF($E$26=2,"3 *",IF($E$26=1,"3 *",(IF($E$26=0,"3 *",(IF($E$26&gt;100,"3 *"," 3 * "))))))),"3 *")</f>
        <v>3 *</v>
      </c>
      <c r="F19" s="39" t="str">
        <f>IF(AND(I25&gt;5,I25&lt;20),IF($I$26=3,"3",IF($I$26=2,"3",IF($I$26=1,"3",(IF($I$26=0,"3",(IF($I$26&gt;100,"3"," 3 "))))))),"3")</f>
        <v>3</v>
      </c>
      <c r="G19" s="38" t="str">
        <f>IF(I25&gt;19,IF($E$26=3,"5 *",IF($E$26=2,"5 *",IF($E$26=1,"5 *",(IF($E$26=0,"5 *",(IF($E$26&gt;100,"5 *"," 5 * "))))))),"5 *")</f>
        <v>5 *</v>
      </c>
      <c r="H19" s="39" t="str">
        <f>IF(I25&gt;19,IF($I$26=3,"6",IF($I$26=2,"6",IF($I$26=1,"6",(IF($I$26=0,"6",(IF($I$26&gt;100,"6"," 6 "))))))),"6")</f>
        <v>6</v>
      </c>
      <c r="I19" s="10">
        <v>10</v>
      </c>
      <c r="J19" s="7"/>
      <c r="K19" s="7"/>
      <c r="L19" s="7"/>
      <c r="M19" s="7"/>
      <c r="N19" s="11"/>
      <c r="P19" s="62" t="s">
        <v>43</v>
      </c>
      <c r="Q19" s="62"/>
      <c r="R19" s="62"/>
      <c r="S19" s="62"/>
      <c r="T19" s="62"/>
      <c r="U19" s="62"/>
      <c r="V19" s="62"/>
      <c r="W19" s="62"/>
      <c r="X19" s="62"/>
      <c r="Y19" s="62"/>
    </row>
    <row r="20" spans="1:85" ht="13.5" thickBot="1">
      <c r="A20" s="58" t="s">
        <v>41</v>
      </c>
      <c r="B20" s="59"/>
      <c r="C20" s="63">
        <f>INDEX(smallnon3,$H$25+1,$E$25+1)</f>
        <v>0.0833</v>
      </c>
      <c r="D20" s="64"/>
      <c r="E20" s="65">
        <f>INDEX(mednon,$H$25+1,$E$25+1)</f>
        <v>0.1667</v>
      </c>
      <c r="F20" s="66"/>
      <c r="G20" s="63">
        <f>INDEX(largenon,$H$25+1,$E$25+1)</f>
        <v>0.2222</v>
      </c>
      <c r="H20" s="64"/>
      <c r="I20" s="67" t="s">
        <v>41</v>
      </c>
      <c r="J20" s="68"/>
      <c r="K20" s="32"/>
      <c r="L20" s="32"/>
      <c r="M20" s="32"/>
      <c r="N20" s="11"/>
      <c r="O20" s="31" t="s">
        <v>44</v>
      </c>
      <c r="P20" s="33">
        <v>0</v>
      </c>
      <c r="Q20" s="33">
        <v>1</v>
      </c>
      <c r="R20" s="33">
        <v>2</v>
      </c>
      <c r="S20" s="33">
        <v>3</v>
      </c>
      <c r="T20" s="33">
        <v>4</v>
      </c>
      <c r="U20" s="33">
        <v>5</v>
      </c>
      <c r="V20" s="33">
        <v>6</v>
      </c>
      <c r="W20" s="33">
        <v>7</v>
      </c>
      <c r="X20" s="33">
        <v>8</v>
      </c>
      <c r="Y20" s="33">
        <v>9</v>
      </c>
      <c r="AA20" s="31" t="s">
        <v>44</v>
      </c>
      <c r="AB20" s="33">
        <v>0</v>
      </c>
      <c r="AC20" s="33">
        <v>1</v>
      </c>
      <c r="AD20" s="33">
        <v>2</v>
      </c>
      <c r="AE20" s="33">
        <v>3</v>
      </c>
      <c r="AF20" s="33">
        <v>4</v>
      </c>
      <c r="AG20" s="33">
        <v>5</v>
      </c>
      <c r="AH20" s="33">
        <v>6</v>
      </c>
      <c r="AI20" s="33">
        <v>7</v>
      </c>
      <c r="AJ20" s="33">
        <v>8</v>
      </c>
      <c r="AK20" s="33">
        <v>9</v>
      </c>
      <c r="AM20" s="31" t="s">
        <v>44</v>
      </c>
      <c r="AN20" s="33">
        <v>0</v>
      </c>
      <c r="AO20" s="33">
        <v>1</v>
      </c>
      <c r="AP20" s="33">
        <v>2</v>
      </c>
      <c r="AQ20" s="33">
        <v>3</v>
      </c>
      <c r="AR20" s="33">
        <v>4</v>
      </c>
      <c r="AS20" s="33">
        <v>5</v>
      </c>
      <c r="AT20" s="33">
        <v>6</v>
      </c>
      <c r="AU20" s="33">
        <v>7</v>
      </c>
      <c r="AV20" s="33">
        <v>8</v>
      </c>
      <c r="AW20" s="33">
        <v>9</v>
      </c>
      <c r="AY20" s="31" t="s">
        <v>44</v>
      </c>
      <c r="AZ20" s="33">
        <v>0</v>
      </c>
      <c r="BA20" s="33">
        <v>1</v>
      </c>
      <c r="BB20" s="33">
        <v>2</v>
      </c>
      <c r="BC20" s="33">
        <v>3</v>
      </c>
      <c r="BD20" s="33">
        <v>4</v>
      </c>
      <c r="BE20" s="33">
        <v>5</v>
      </c>
      <c r="BF20" s="33">
        <v>6</v>
      </c>
      <c r="BG20" s="33">
        <v>7</v>
      </c>
      <c r="BH20" s="33">
        <v>8</v>
      </c>
      <c r="BI20" s="33">
        <v>9</v>
      </c>
      <c r="BK20" s="31" t="s">
        <v>44</v>
      </c>
      <c r="BL20" s="33">
        <v>0</v>
      </c>
      <c r="BM20" s="33">
        <v>1</v>
      </c>
      <c r="BN20" s="33">
        <v>2</v>
      </c>
      <c r="BO20" s="33">
        <v>3</v>
      </c>
      <c r="BP20" s="33">
        <v>4</v>
      </c>
      <c r="BQ20" s="33">
        <v>5</v>
      </c>
      <c r="BR20" s="33">
        <v>6</v>
      </c>
      <c r="BS20" s="33">
        <v>7</v>
      </c>
      <c r="BT20" s="33">
        <v>8</v>
      </c>
      <c r="BU20" s="33">
        <v>9</v>
      </c>
      <c r="BW20" s="31" t="s">
        <v>44</v>
      </c>
      <c r="BX20" s="33">
        <v>0</v>
      </c>
      <c r="BY20" s="33">
        <v>1</v>
      </c>
      <c r="BZ20" s="33">
        <v>2</v>
      </c>
      <c r="CA20" s="33">
        <v>3</v>
      </c>
      <c r="CB20" s="33">
        <v>4</v>
      </c>
      <c r="CC20" s="33">
        <v>5</v>
      </c>
      <c r="CD20" s="33">
        <v>6</v>
      </c>
      <c r="CE20" s="33">
        <v>7</v>
      </c>
      <c r="CF20" s="33">
        <v>8</v>
      </c>
      <c r="CG20" s="33">
        <v>9</v>
      </c>
    </row>
    <row r="21" spans="1:85" ht="13.5" thickBot="1">
      <c r="A21" s="58" t="s">
        <v>42</v>
      </c>
      <c r="B21" s="59"/>
      <c r="C21" s="63">
        <f>INDEX(smallres,$H$25+1,$E$25+1)</f>
        <v>0.0833</v>
      </c>
      <c r="D21" s="64"/>
      <c r="E21" s="63">
        <f>INDEX(medres,$H$25+1,$E$25+1)</f>
        <v>0.1667</v>
      </c>
      <c r="F21" s="64"/>
      <c r="G21" s="63">
        <f>INDEX(largeres,$H$25+1,$E$25+1)</f>
        <v>0.2222</v>
      </c>
      <c r="H21" s="64"/>
      <c r="I21" s="69" t="s">
        <v>42</v>
      </c>
      <c r="J21" s="41"/>
      <c r="K21" s="32"/>
      <c r="L21" s="32"/>
      <c r="M21" s="32"/>
      <c r="N21" s="11"/>
      <c r="O21">
        <v>0</v>
      </c>
      <c r="P21" s="36">
        <v>0.0833</v>
      </c>
      <c r="Q21" s="34">
        <v>0.25</v>
      </c>
      <c r="R21" s="34">
        <v>0.4167</v>
      </c>
      <c r="S21" s="34">
        <v>0.5833</v>
      </c>
      <c r="T21" s="34">
        <v>0.7222</v>
      </c>
      <c r="U21" s="34">
        <v>0.8611</v>
      </c>
      <c r="V21" s="34">
        <v>1</v>
      </c>
      <c r="W21" s="34">
        <v>1</v>
      </c>
      <c r="X21" s="34">
        <v>1</v>
      </c>
      <c r="Y21" s="34">
        <v>1</v>
      </c>
      <c r="AA21">
        <v>0</v>
      </c>
      <c r="AB21">
        <v>0.0833</v>
      </c>
      <c r="AC21">
        <v>0.1111</v>
      </c>
      <c r="AD21">
        <v>0.1389</v>
      </c>
      <c r="AE21">
        <v>0.1667</v>
      </c>
      <c r="AF21">
        <v>0.1667</v>
      </c>
      <c r="AG21">
        <v>0.1667</v>
      </c>
      <c r="AH21">
        <v>0.1667</v>
      </c>
      <c r="AI21">
        <v>0.1667</v>
      </c>
      <c r="AJ21">
        <v>0.1667</v>
      </c>
      <c r="AK21">
        <v>0.1667</v>
      </c>
      <c r="AM21">
        <v>0</v>
      </c>
      <c r="AN21">
        <v>0.1667</v>
      </c>
      <c r="AO21">
        <v>0.3333</v>
      </c>
      <c r="AP21">
        <v>0.5</v>
      </c>
      <c r="AQ21">
        <v>0.6667</v>
      </c>
      <c r="AR21">
        <v>0.8333</v>
      </c>
      <c r="AS21">
        <v>1</v>
      </c>
      <c r="AT21">
        <v>1</v>
      </c>
      <c r="AU21">
        <v>1</v>
      </c>
      <c r="AV21">
        <v>1</v>
      </c>
      <c r="AW21">
        <v>1</v>
      </c>
      <c r="AY21">
        <v>0</v>
      </c>
      <c r="AZ21">
        <v>0.1667</v>
      </c>
      <c r="BA21">
        <v>0.3333</v>
      </c>
      <c r="BB21">
        <v>0.5</v>
      </c>
      <c r="BC21">
        <v>0.6667</v>
      </c>
      <c r="BD21">
        <v>0.8333</v>
      </c>
      <c r="BE21">
        <v>1</v>
      </c>
      <c r="BF21">
        <v>1</v>
      </c>
      <c r="BG21">
        <v>1</v>
      </c>
      <c r="BH21">
        <v>1</v>
      </c>
      <c r="BI21">
        <v>1</v>
      </c>
      <c r="BK21">
        <v>0</v>
      </c>
      <c r="BL21">
        <v>0.2222</v>
      </c>
      <c r="BM21">
        <v>0.3889</v>
      </c>
      <c r="BN21">
        <v>0.5278</v>
      </c>
      <c r="BO21">
        <v>0.6667</v>
      </c>
      <c r="BP21">
        <v>0.7778</v>
      </c>
      <c r="BQ21">
        <v>0.8889</v>
      </c>
      <c r="BR21">
        <v>1</v>
      </c>
      <c r="BS21">
        <v>1</v>
      </c>
      <c r="BT21">
        <v>1</v>
      </c>
      <c r="BU21">
        <v>1</v>
      </c>
      <c r="BW21">
        <v>0</v>
      </c>
      <c r="BX21">
        <v>0.2222</v>
      </c>
      <c r="BY21">
        <v>0.3611</v>
      </c>
      <c r="BZ21">
        <v>0.4722</v>
      </c>
      <c r="CA21">
        <v>0.6111</v>
      </c>
      <c r="CB21">
        <v>0.7222</v>
      </c>
      <c r="CC21">
        <v>0.8333</v>
      </c>
      <c r="CD21">
        <v>0.9444</v>
      </c>
      <c r="CE21">
        <v>0.9722</v>
      </c>
      <c r="CF21">
        <v>1</v>
      </c>
      <c r="CG21">
        <v>1</v>
      </c>
    </row>
    <row r="22" spans="1:85" ht="12.75">
      <c r="A22" s="7"/>
      <c r="B22" s="40" t="s">
        <v>46</v>
      </c>
      <c r="C22" s="7"/>
      <c r="D22" s="7"/>
      <c r="E22" s="7"/>
      <c r="F22" s="7"/>
      <c r="J22" s="7"/>
      <c r="K22" s="7"/>
      <c r="L22" s="7"/>
      <c r="M22" s="7"/>
      <c r="N22" s="11"/>
      <c r="O22">
        <v>1</v>
      </c>
      <c r="P22" s="34">
        <v>0</v>
      </c>
      <c r="Q22" s="34">
        <v>0.1667</v>
      </c>
      <c r="R22" s="34">
        <v>0.3333</v>
      </c>
      <c r="S22" s="34">
        <v>0.5</v>
      </c>
      <c r="T22" s="34">
        <v>0.6667</v>
      </c>
      <c r="U22" s="34">
        <v>0.8333</v>
      </c>
      <c r="V22" s="34">
        <v>1</v>
      </c>
      <c r="W22" s="34">
        <v>1</v>
      </c>
      <c r="X22" s="34">
        <v>1</v>
      </c>
      <c r="Y22" s="34">
        <v>1</v>
      </c>
      <c r="AA22">
        <v>1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M22">
        <v>1</v>
      </c>
      <c r="AN22">
        <v>0.1389</v>
      </c>
      <c r="AO22">
        <v>0.3056</v>
      </c>
      <c r="AP22">
        <v>0.4722</v>
      </c>
      <c r="AQ22">
        <v>0.6389</v>
      </c>
      <c r="AR22">
        <v>0.8056</v>
      </c>
      <c r="AS22">
        <v>0.9722</v>
      </c>
      <c r="AT22">
        <v>1</v>
      </c>
      <c r="AU22">
        <v>1</v>
      </c>
      <c r="AV22">
        <v>1</v>
      </c>
      <c r="AW22">
        <v>1</v>
      </c>
      <c r="AY22">
        <v>1</v>
      </c>
      <c r="AZ22">
        <v>0.1389</v>
      </c>
      <c r="BA22">
        <v>0.2778</v>
      </c>
      <c r="BB22">
        <v>0.4167</v>
      </c>
      <c r="BC22">
        <v>0.5556</v>
      </c>
      <c r="BD22">
        <v>0.7222</v>
      </c>
      <c r="BE22">
        <v>0.8889</v>
      </c>
      <c r="BF22">
        <v>0.9167</v>
      </c>
      <c r="BG22">
        <v>0.9444</v>
      </c>
      <c r="BH22">
        <v>0.9722</v>
      </c>
      <c r="BI22">
        <v>1</v>
      </c>
      <c r="BK22">
        <v>1</v>
      </c>
      <c r="BL22">
        <v>0.0833</v>
      </c>
      <c r="BM22">
        <v>0.25</v>
      </c>
      <c r="BN22">
        <v>0.4167</v>
      </c>
      <c r="BO22">
        <v>0.5833</v>
      </c>
      <c r="BP22">
        <v>0.7222</v>
      </c>
      <c r="BQ22">
        <v>0.8611</v>
      </c>
      <c r="BR22">
        <v>1</v>
      </c>
      <c r="BS22">
        <v>1</v>
      </c>
      <c r="BT22">
        <v>1</v>
      </c>
      <c r="BU22">
        <v>1</v>
      </c>
      <c r="BW22">
        <v>1</v>
      </c>
      <c r="BX22">
        <v>0.0833</v>
      </c>
      <c r="BY22">
        <v>0.1944</v>
      </c>
      <c r="BZ22">
        <v>0.3056</v>
      </c>
      <c r="CA22">
        <v>0.4722</v>
      </c>
      <c r="CB22">
        <v>0.6111</v>
      </c>
      <c r="CC22">
        <v>0.75</v>
      </c>
      <c r="CD22">
        <v>0.8889</v>
      </c>
      <c r="CE22">
        <v>0.9444</v>
      </c>
      <c r="CF22">
        <v>1</v>
      </c>
      <c r="CG22">
        <v>1</v>
      </c>
    </row>
    <row r="23" spans="1:85" ht="12.75">
      <c r="A23" s="7"/>
      <c r="B23" s="44" t="s">
        <v>13</v>
      </c>
      <c r="C23" s="44"/>
      <c r="D23" s="44"/>
      <c r="E23" s="12">
        <f>SUM(D38:D39)</f>
        <v>0</v>
      </c>
      <c r="F23" s="13">
        <f>+E23-E24</f>
        <v>0</v>
      </c>
      <c r="G23" s="44" t="s">
        <v>39</v>
      </c>
      <c r="H23" s="61"/>
      <c r="I23" s="1">
        <v>1</v>
      </c>
      <c r="J23" s="7"/>
      <c r="K23" s="7"/>
      <c r="L23" s="7"/>
      <c r="M23" s="7"/>
      <c r="N23" s="7"/>
      <c r="O23">
        <v>2</v>
      </c>
      <c r="P23" s="34">
        <v>0</v>
      </c>
      <c r="Q23" s="34">
        <v>0.1667</v>
      </c>
      <c r="R23" s="34">
        <v>0.3333</v>
      </c>
      <c r="S23" s="34">
        <v>0.5</v>
      </c>
      <c r="T23" s="34">
        <v>0.6667</v>
      </c>
      <c r="U23" s="34">
        <v>0.8333</v>
      </c>
      <c r="V23" s="34">
        <v>1</v>
      </c>
      <c r="W23" s="34">
        <v>1</v>
      </c>
      <c r="X23" s="34">
        <v>1</v>
      </c>
      <c r="Y23" s="34">
        <v>1</v>
      </c>
      <c r="AA23">
        <v>2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M23">
        <v>2</v>
      </c>
      <c r="AN23">
        <v>0.1111</v>
      </c>
      <c r="AO23">
        <v>0.25</v>
      </c>
      <c r="AP23">
        <v>0.3889</v>
      </c>
      <c r="AQ23">
        <v>0.5278</v>
      </c>
      <c r="AR23">
        <v>0.6944</v>
      </c>
      <c r="AS23">
        <v>0.8611</v>
      </c>
      <c r="AT23">
        <v>0.9167</v>
      </c>
      <c r="AU23">
        <v>0.9444</v>
      </c>
      <c r="AV23">
        <v>0.9722</v>
      </c>
      <c r="AW23">
        <v>1</v>
      </c>
      <c r="AY23">
        <v>2</v>
      </c>
      <c r="AZ23">
        <v>0.1111</v>
      </c>
      <c r="BA23">
        <v>0.2222</v>
      </c>
      <c r="BB23">
        <v>0.3333</v>
      </c>
      <c r="BC23">
        <v>0.4444</v>
      </c>
      <c r="BD23">
        <v>0.5833</v>
      </c>
      <c r="BE23">
        <v>0.7222</v>
      </c>
      <c r="BF23">
        <v>0.75</v>
      </c>
      <c r="BG23">
        <v>0.7778</v>
      </c>
      <c r="BH23">
        <v>0.8056</v>
      </c>
      <c r="BI23">
        <v>0.8333</v>
      </c>
      <c r="BK23">
        <v>2</v>
      </c>
      <c r="BL23">
        <v>0</v>
      </c>
      <c r="BM23">
        <v>0.1667</v>
      </c>
      <c r="BN23">
        <v>0.3333</v>
      </c>
      <c r="BO23">
        <v>0.5</v>
      </c>
      <c r="BP23">
        <v>0.6667</v>
      </c>
      <c r="BQ23">
        <v>0.8333</v>
      </c>
      <c r="BR23">
        <v>1</v>
      </c>
      <c r="BS23">
        <v>1</v>
      </c>
      <c r="BT23">
        <v>1</v>
      </c>
      <c r="BU23">
        <v>1</v>
      </c>
      <c r="BW23">
        <v>2</v>
      </c>
      <c r="BX23">
        <v>0</v>
      </c>
      <c r="BY23">
        <v>0.0833</v>
      </c>
      <c r="BZ23">
        <v>0.1667</v>
      </c>
      <c r="CA23">
        <v>0.3333</v>
      </c>
      <c r="CB23">
        <v>0.5</v>
      </c>
      <c r="CC23">
        <v>0.6667</v>
      </c>
      <c r="CD23">
        <v>0.8333</v>
      </c>
      <c r="CE23">
        <v>0.9167</v>
      </c>
      <c r="CF23">
        <v>1</v>
      </c>
      <c r="CG23">
        <v>1</v>
      </c>
    </row>
    <row r="24" spans="1:85" ht="12.75">
      <c r="A24" s="7"/>
      <c r="B24" s="44" t="s">
        <v>14</v>
      </c>
      <c r="C24" s="44"/>
      <c r="D24" s="44"/>
      <c r="E24" s="12">
        <f>SUM(H36:H39)</f>
        <v>0</v>
      </c>
      <c r="F24" s="13">
        <f>+E24-E23</f>
        <v>0</v>
      </c>
      <c r="G24" s="44" t="s">
        <v>38</v>
      </c>
      <c r="H24" s="61"/>
      <c r="I24" s="1">
        <v>1</v>
      </c>
      <c r="J24" s="7"/>
      <c r="K24" s="7"/>
      <c r="L24" s="7"/>
      <c r="M24" s="7"/>
      <c r="N24" s="7"/>
      <c r="O24">
        <v>3</v>
      </c>
      <c r="P24" s="34">
        <v>0</v>
      </c>
      <c r="Q24" s="34">
        <v>0.1667</v>
      </c>
      <c r="R24" s="34">
        <v>0.3333</v>
      </c>
      <c r="S24" s="34">
        <v>0.5</v>
      </c>
      <c r="T24" s="34">
        <v>0.6667</v>
      </c>
      <c r="U24" s="34">
        <v>0.8333</v>
      </c>
      <c r="V24" s="34">
        <v>1</v>
      </c>
      <c r="W24" s="34">
        <v>1</v>
      </c>
      <c r="X24" s="34">
        <v>1</v>
      </c>
      <c r="Y24" s="34">
        <v>1</v>
      </c>
      <c r="AA24">
        <v>3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M24">
        <v>3</v>
      </c>
      <c r="AN24">
        <v>0.0833</v>
      </c>
      <c r="AO24">
        <v>0.1944</v>
      </c>
      <c r="AP24">
        <v>0.3056</v>
      </c>
      <c r="AQ24">
        <v>0.4167</v>
      </c>
      <c r="AR24">
        <v>0.5833</v>
      </c>
      <c r="AS24">
        <v>0.75</v>
      </c>
      <c r="AT24">
        <v>0.8333</v>
      </c>
      <c r="AU24">
        <v>0.8889</v>
      </c>
      <c r="AV24">
        <v>0.9444</v>
      </c>
      <c r="AW24">
        <v>1</v>
      </c>
      <c r="AY24">
        <v>3</v>
      </c>
      <c r="AZ24">
        <v>0.0833</v>
      </c>
      <c r="BA24">
        <v>0.1667</v>
      </c>
      <c r="BB24">
        <v>0.25</v>
      </c>
      <c r="BC24">
        <v>0.3333</v>
      </c>
      <c r="BD24">
        <v>0.4444</v>
      </c>
      <c r="BE24">
        <v>0.5556</v>
      </c>
      <c r="BF24">
        <v>0.5833</v>
      </c>
      <c r="BG24">
        <v>0.6111</v>
      </c>
      <c r="BH24">
        <v>0.6389</v>
      </c>
      <c r="BI24">
        <v>0.6667</v>
      </c>
      <c r="BK24">
        <v>3</v>
      </c>
      <c r="BL24">
        <v>0</v>
      </c>
      <c r="BM24">
        <v>0.1389</v>
      </c>
      <c r="BN24">
        <v>0.2778</v>
      </c>
      <c r="BO24">
        <v>0.4444</v>
      </c>
      <c r="BP24">
        <v>0.6111</v>
      </c>
      <c r="BQ24">
        <v>0.7778</v>
      </c>
      <c r="BR24">
        <v>0.9444</v>
      </c>
      <c r="BS24">
        <v>0.9722</v>
      </c>
      <c r="BT24">
        <v>1</v>
      </c>
      <c r="BU24">
        <v>1</v>
      </c>
      <c r="BW24">
        <v>3</v>
      </c>
      <c r="BX24">
        <v>0</v>
      </c>
      <c r="BY24">
        <v>0.0556</v>
      </c>
      <c r="BZ24">
        <v>0.1111</v>
      </c>
      <c r="CA24">
        <v>0.25</v>
      </c>
      <c r="CB24">
        <v>0.3889</v>
      </c>
      <c r="CC24">
        <v>0.5278</v>
      </c>
      <c r="CD24">
        <v>0.6667</v>
      </c>
      <c r="CE24">
        <v>0.75</v>
      </c>
      <c r="CF24">
        <v>0.8333</v>
      </c>
      <c r="CG24">
        <v>0.8333</v>
      </c>
    </row>
    <row r="25" spans="1:85" ht="12.75">
      <c r="A25" s="7"/>
      <c r="B25" s="7"/>
      <c r="C25" s="7"/>
      <c r="D25" s="7"/>
      <c r="E25" s="14">
        <f>IF(E26&gt;9,9,E26)</f>
        <v>0</v>
      </c>
      <c r="F25" s="7"/>
      <c r="G25" s="7"/>
      <c r="H25" s="14">
        <f>IF($I$26&gt;9,9,$I$26)</f>
        <v>0</v>
      </c>
      <c r="I25" s="14">
        <f>SUM(I23:I24)</f>
        <v>2</v>
      </c>
      <c r="J25" s="7"/>
      <c r="K25" s="7"/>
      <c r="L25" s="7"/>
      <c r="M25" s="7"/>
      <c r="N25" s="7"/>
      <c r="O25">
        <v>4</v>
      </c>
      <c r="P25" s="34">
        <v>0</v>
      </c>
      <c r="Q25" s="34">
        <v>0.1389</v>
      </c>
      <c r="R25" s="34">
        <v>0.2778</v>
      </c>
      <c r="S25" s="34">
        <v>0.4167</v>
      </c>
      <c r="T25" s="34">
        <v>0.5556</v>
      </c>
      <c r="U25" s="34">
        <v>0.6944</v>
      </c>
      <c r="V25" s="34">
        <v>0.8333</v>
      </c>
      <c r="W25" s="34">
        <v>0.8333</v>
      </c>
      <c r="X25" s="34">
        <v>0.8333</v>
      </c>
      <c r="Y25" s="34">
        <v>0.8333</v>
      </c>
      <c r="AA25">
        <v>4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M25">
        <v>4</v>
      </c>
      <c r="AN25">
        <v>0.0556</v>
      </c>
      <c r="AO25">
        <v>0.1389</v>
      </c>
      <c r="AP25">
        <v>0.2222</v>
      </c>
      <c r="AQ25">
        <v>0.3056</v>
      </c>
      <c r="AR25">
        <v>0.4722</v>
      </c>
      <c r="AS25">
        <v>0.6389</v>
      </c>
      <c r="AT25">
        <v>0.75</v>
      </c>
      <c r="AU25">
        <v>0.8333</v>
      </c>
      <c r="AV25">
        <v>0.9167</v>
      </c>
      <c r="AW25">
        <v>1</v>
      </c>
      <c r="AY25">
        <v>4</v>
      </c>
      <c r="AZ25">
        <v>0.0556</v>
      </c>
      <c r="BA25">
        <v>0.1111</v>
      </c>
      <c r="BB25">
        <v>0.1667</v>
      </c>
      <c r="BC25">
        <v>0.2222</v>
      </c>
      <c r="BD25">
        <v>0.2778</v>
      </c>
      <c r="BE25">
        <v>0.3333</v>
      </c>
      <c r="BF25">
        <v>0.4167</v>
      </c>
      <c r="BG25">
        <v>0.4444</v>
      </c>
      <c r="BH25">
        <v>0.4722</v>
      </c>
      <c r="BI25">
        <v>0.5</v>
      </c>
      <c r="BK25">
        <v>4</v>
      </c>
      <c r="BL25">
        <v>0</v>
      </c>
      <c r="BM25">
        <v>0.1111</v>
      </c>
      <c r="BN25">
        <v>0.2222</v>
      </c>
      <c r="BO25">
        <v>0.3611</v>
      </c>
      <c r="BP25">
        <v>0.5</v>
      </c>
      <c r="BQ25">
        <v>0.6389</v>
      </c>
      <c r="BR25">
        <v>0.7778</v>
      </c>
      <c r="BS25">
        <v>0.8056</v>
      </c>
      <c r="BT25">
        <v>0.8333</v>
      </c>
      <c r="BU25">
        <v>0.8333</v>
      </c>
      <c r="BW25">
        <v>4</v>
      </c>
      <c r="BX25">
        <v>0</v>
      </c>
      <c r="BY25">
        <v>0.0278</v>
      </c>
      <c r="BZ25">
        <v>0.0556</v>
      </c>
      <c r="CA25">
        <v>0.1667</v>
      </c>
      <c r="CB25">
        <v>0.2778</v>
      </c>
      <c r="CC25">
        <v>0.3889</v>
      </c>
      <c r="CD25">
        <v>0.5</v>
      </c>
      <c r="CE25">
        <v>0.5833</v>
      </c>
      <c r="CF25">
        <v>0.6667</v>
      </c>
      <c r="CG25">
        <v>0.6667</v>
      </c>
    </row>
    <row r="26" spans="1:85" ht="12.75">
      <c r="A26" s="7"/>
      <c r="B26" s="7"/>
      <c r="C26" s="44" t="s">
        <v>28</v>
      </c>
      <c r="D26" s="44"/>
      <c r="E26" s="12">
        <f>SUM(D27:D32)</f>
        <v>0</v>
      </c>
      <c r="F26" s="7"/>
      <c r="G26" s="44" t="s">
        <v>29</v>
      </c>
      <c r="H26" s="44"/>
      <c r="I26" s="12">
        <f>SUM(H27:H34)</f>
        <v>0</v>
      </c>
      <c r="J26" s="7"/>
      <c r="K26" s="7"/>
      <c r="L26" s="7"/>
      <c r="M26" s="7"/>
      <c r="N26" s="7"/>
      <c r="O26">
        <v>5</v>
      </c>
      <c r="P26" s="34">
        <v>0</v>
      </c>
      <c r="Q26" s="34">
        <v>0.1111</v>
      </c>
      <c r="R26" s="34">
        <v>0.2222</v>
      </c>
      <c r="S26" s="34">
        <v>0.3333</v>
      </c>
      <c r="T26" s="34">
        <v>0.4444</v>
      </c>
      <c r="U26" s="34">
        <v>0.5556</v>
      </c>
      <c r="V26" s="34">
        <v>0.6667</v>
      </c>
      <c r="W26" s="34">
        <v>0.6667</v>
      </c>
      <c r="X26" s="34">
        <v>0.6667</v>
      </c>
      <c r="Y26" s="34">
        <v>0.6667</v>
      </c>
      <c r="AA26">
        <v>5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M26">
        <v>5</v>
      </c>
      <c r="AN26">
        <v>0.0278</v>
      </c>
      <c r="AO26">
        <v>0.0833</v>
      </c>
      <c r="AP26">
        <v>0.1389</v>
      </c>
      <c r="AQ26">
        <v>0.1944</v>
      </c>
      <c r="AR26">
        <v>0.3611</v>
      </c>
      <c r="AS26">
        <v>0.5278</v>
      </c>
      <c r="AT26">
        <v>0.6667</v>
      </c>
      <c r="AU26">
        <v>0.7778</v>
      </c>
      <c r="AV26">
        <v>0.8889</v>
      </c>
      <c r="AW26">
        <v>1</v>
      </c>
      <c r="AY26">
        <v>5</v>
      </c>
      <c r="AZ26">
        <v>0.0278</v>
      </c>
      <c r="BA26">
        <v>0.0556</v>
      </c>
      <c r="BB26">
        <v>0.0833</v>
      </c>
      <c r="BC26">
        <v>0.1111</v>
      </c>
      <c r="BD26">
        <v>0.1667</v>
      </c>
      <c r="BE26">
        <v>0.2222</v>
      </c>
      <c r="BF26">
        <v>0.25</v>
      </c>
      <c r="BG26">
        <v>0.2778</v>
      </c>
      <c r="BH26">
        <v>0.3056</v>
      </c>
      <c r="BI26">
        <v>0.3333</v>
      </c>
      <c r="BK26">
        <v>5</v>
      </c>
      <c r="BL26">
        <v>0</v>
      </c>
      <c r="BM26">
        <v>0.0833</v>
      </c>
      <c r="BN26">
        <v>0.1667</v>
      </c>
      <c r="BO26">
        <v>0.2778</v>
      </c>
      <c r="BP26">
        <v>0.3889</v>
      </c>
      <c r="BQ26">
        <v>0.5</v>
      </c>
      <c r="BR26">
        <v>0.6111</v>
      </c>
      <c r="BS26">
        <v>0.6389</v>
      </c>
      <c r="BT26">
        <v>0.6667</v>
      </c>
      <c r="BU26">
        <v>0.6667</v>
      </c>
      <c r="BW26">
        <v>5</v>
      </c>
      <c r="BX26">
        <v>0</v>
      </c>
      <c r="BY26">
        <v>0</v>
      </c>
      <c r="BZ26">
        <v>0</v>
      </c>
      <c r="CA26">
        <v>0.0833</v>
      </c>
      <c r="CB26">
        <v>0.1667</v>
      </c>
      <c r="CC26">
        <v>0.25</v>
      </c>
      <c r="CD26">
        <v>0.3333</v>
      </c>
      <c r="CE26">
        <v>0.4167</v>
      </c>
      <c r="CF26">
        <v>0.5</v>
      </c>
      <c r="CG26">
        <v>0.5</v>
      </c>
    </row>
    <row r="27" spans="1:85" ht="12.75">
      <c r="A27" s="7"/>
      <c r="B27" s="47" t="s">
        <v>5</v>
      </c>
      <c r="C27" s="47"/>
      <c r="D27" s="16">
        <f>IF(IF(F23&gt;F24,E23-E24,0)&gt;3,3,(IF(F23&gt;F24,E23-E24,0)))</f>
        <v>0</v>
      </c>
      <c r="E27" s="47" t="s">
        <v>37</v>
      </c>
      <c r="F27" s="47"/>
      <c r="G27" s="47"/>
      <c r="H27" s="16">
        <f>IF(IF(F24&gt;F23,E24-E23,0)&gt;3,3,(IF(F24&gt;F23,E24-E23,0)))</f>
        <v>0</v>
      </c>
      <c r="I27" s="7"/>
      <c r="J27" s="7"/>
      <c r="K27" s="7"/>
      <c r="L27" s="7"/>
      <c r="M27" s="7"/>
      <c r="N27" s="7"/>
      <c r="O27">
        <v>6</v>
      </c>
      <c r="P27" s="34">
        <v>0</v>
      </c>
      <c r="Q27" s="34">
        <v>0.0833</v>
      </c>
      <c r="R27" s="34">
        <v>0.1667</v>
      </c>
      <c r="S27" s="34">
        <v>0.25</v>
      </c>
      <c r="T27" s="34">
        <v>0.3333</v>
      </c>
      <c r="U27" s="34">
        <v>0.4167</v>
      </c>
      <c r="V27" s="34">
        <v>0.5</v>
      </c>
      <c r="W27" s="34">
        <v>0.5</v>
      </c>
      <c r="X27" s="34">
        <v>0.5</v>
      </c>
      <c r="Y27" s="34">
        <v>0.5</v>
      </c>
      <c r="AA27">
        <v>6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M27">
        <v>6</v>
      </c>
      <c r="AN27">
        <v>0</v>
      </c>
      <c r="AO27">
        <v>0.0278</v>
      </c>
      <c r="AP27">
        <v>0.0556</v>
      </c>
      <c r="AQ27">
        <v>0.0833</v>
      </c>
      <c r="AR27">
        <v>0.25</v>
      </c>
      <c r="AS27">
        <v>0.4167</v>
      </c>
      <c r="AT27">
        <v>0.5833</v>
      </c>
      <c r="AU27">
        <v>0.7222</v>
      </c>
      <c r="AV27">
        <v>0.8611</v>
      </c>
      <c r="AW27">
        <v>1</v>
      </c>
      <c r="AY27">
        <v>6</v>
      </c>
      <c r="AZ27">
        <v>0</v>
      </c>
      <c r="BA27">
        <v>0</v>
      </c>
      <c r="BB27">
        <v>0</v>
      </c>
      <c r="BC27">
        <v>0</v>
      </c>
      <c r="BD27">
        <v>0.0278</v>
      </c>
      <c r="BE27">
        <v>0.0556</v>
      </c>
      <c r="BF27">
        <v>0.0833</v>
      </c>
      <c r="BG27">
        <v>0.1111</v>
      </c>
      <c r="BH27">
        <v>0.1389</v>
      </c>
      <c r="BI27">
        <v>0.1667</v>
      </c>
      <c r="BK27">
        <v>6</v>
      </c>
      <c r="BL27">
        <v>0</v>
      </c>
      <c r="BM27">
        <v>0.0556</v>
      </c>
      <c r="BN27">
        <v>0.1111</v>
      </c>
      <c r="BO27">
        <v>0.1944</v>
      </c>
      <c r="BP27">
        <v>0.2778</v>
      </c>
      <c r="BQ27">
        <v>0.3611</v>
      </c>
      <c r="BR27">
        <v>0.4444</v>
      </c>
      <c r="BS27">
        <v>0.4722</v>
      </c>
      <c r="BT27">
        <v>0.5</v>
      </c>
      <c r="BU27">
        <v>0.5</v>
      </c>
      <c r="BW27">
        <v>6</v>
      </c>
      <c r="BX27">
        <v>0</v>
      </c>
      <c r="BY27">
        <v>0</v>
      </c>
      <c r="BZ27">
        <v>0</v>
      </c>
      <c r="CA27">
        <v>0.0556</v>
      </c>
      <c r="CB27">
        <v>0.1111</v>
      </c>
      <c r="CC27">
        <v>0.1667</v>
      </c>
      <c r="CD27">
        <v>0.2222</v>
      </c>
      <c r="CE27">
        <v>0.2778</v>
      </c>
      <c r="CF27">
        <v>0.3333</v>
      </c>
      <c r="CG27">
        <v>0.3333</v>
      </c>
    </row>
    <row r="28" spans="1:85" ht="12.75">
      <c r="A28" s="7"/>
      <c r="B28" s="47" t="s">
        <v>6</v>
      </c>
      <c r="C28" s="47"/>
      <c r="D28" s="16">
        <f>IF(I24=0,0,IF(I23&gt;=I24*5,4,(IF(I23&gt;=I24*4,3,(IF(I23&gt;=I24*3,2,0))))))</f>
        <v>0</v>
      </c>
      <c r="E28" s="47" t="s">
        <v>6</v>
      </c>
      <c r="F28" s="47"/>
      <c r="G28" s="47"/>
      <c r="H28" s="16">
        <f>IF(I24&gt;=I23*5,4,(IF(I24&gt;=I23*4,3,(IF(I24&gt;=I23*3,2,0)))))</f>
        <v>0</v>
      </c>
      <c r="I28" s="7"/>
      <c r="J28" s="7"/>
      <c r="K28" s="7"/>
      <c r="L28" s="7"/>
      <c r="M28" s="7"/>
      <c r="N28" s="7"/>
      <c r="O28">
        <v>7</v>
      </c>
      <c r="P28" s="34">
        <v>0</v>
      </c>
      <c r="Q28" s="34">
        <v>0.0556</v>
      </c>
      <c r="R28" s="34">
        <v>0.1111</v>
      </c>
      <c r="S28" s="34">
        <v>0.1667</v>
      </c>
      <c r="T28" s="34">
        <v>0.2222</v>
      </c>
      <c r="U28" s="34">
        <v>0.2778</v>
      </c>
      <c r="V28" s="34">
        <v>0.3333</v>
      </c>
      <c r="W28" s="34">
        <v>0.3333</v>
      </c>
      <c r="X28" s="34">
        <v>0.3333</v>
      </c>
      <c r="Y28" s="34">
        <v>0.3333</v>
      </c>
      <c r="AA28">
        <v>7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M28">
        <v>7</v>
      </c>
      <c r="AN28">
        <v>0</v>
      </c>
      <c r="AO28">
        <v>0</v>
      </c>
      <c r="AP28">
        <v>0</v>
      </c>
      <c r="AQ28">
        <v>0</v>
      </c>
      <c r="AR28">
        <v>0.1667</v>
      </c>
      <c r="AS28">
        <v>0.3333</v>
      </c>
      <c r="AT28">
        <v>0.5</v>
      </c>
      <c r="AU28">
        <v>0.6667</v>
      </c>
      <c r="AV28">
        <v>0.8333</v>
      </c>
      <c r="AW28">
        <v>1</v>
      </c>
      <c r="AY28">
        <v>7</v>
      </c>
      <c r="AZ28">
        <v>0</v>
      </c>
      <c r="BA28">
        <v>0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K28">
        <v>7</v>
      </c>
      <c r="BL28">
        <v>0</v>
      </c>
      <c r="BM28">
        <v>0.0278</v>
      </c>
      <c r="BN28">
        <v>0.0556</v>
      </c>
      <c r="BO28">
        <v>0.1111</v>
      </c>
      <c r="BP28">
        <v>0.1667</v>
      </c>
      <c r="BQ28">
        <v>0.2222</v>
      </c>
      <c r="BR28">
        <v>0.2778</v>
      </c>
      <c r="BS28">
        <v>0.3056</v>
      </c>
      <c r="BT28">
        <v>0.3333</v>
      </c>
      <c r="BU28">
        <v>0.3333</v>
      </c>
      <c r="BW28">
        <v>7</v>
      </c>
      <c r="BX28">
        <v>0</v>
      </c>
      <c r="BY28">
        <v>0</v>
      </c>
      <c r="BZ28">
        <v>0</v>
      </c>
      <c r="CA28">
        <v>0.0278</v>
      </c>
      <c r="CB28">
        <v>0.0556</v>
      </c>
      <c r="CC28">
        <v>0.0833</v>
      </c>
      <c r="CD28">
        <v>0.1111</v>
      </c>
      <c r="CE28">
        <v>0.1389</v>
      </c>
      <c r="CF28">
        <v>0.1667</v>
      </c>
      <c r="CG28">
        <v>0.1667</v>
      </c>
    </row>
    <row r="29" spans="1:85" ht="12.75">
      <c r="A29" s="7"/>
      <c r="B29" s="47" t="s">
        <v>7</v>
      </c>
      <c r="C29" s="47"/>
      <c r="D29" s="2"/>
      <c r="E29" s="47" t="s">
        <v>7</v>
      </c>
      <c r="F29" s="47"/>
      <c r="G29" s="47"/>
      <c r="H29" s="2"/>
      <c r="I29" s="7"/>
      <c r="J29" s="7"/>
      <c r="K29" s="7"/>
      <c r="L29" s="7"/>
      <c r="M29" s="7"/>
      <c r="N29" s="7"/>
      <c r="O29">
        <v>8</v>
      </c>
      <c r="P29" s="34">
        <v>0</v>
      </c>
      <c r="Q29" s="34">
        <v>0.0278</v>
      </c>
      <c r="R29" s="34">
        <v>0.0556</v>
      </c>
      <c r="S29" s="34">
        <v>0.0833</v>
      </c>
      <c r="T29" s="34">
        <v>0.1111</v>
      </c>
      <c r="U29" s="34">
        <v>0.1389</v>
      </c>
      <c r="V29" s="34">
        <v>0.1667</v>
      </c>
      <c r="W29" s="34">
        <v>0.1667</v>
      </c>
      <c r="X29" s="34">
        <v>0.1667</v>
      </c>
      <c r="Y29" s="34">
        <v>0.1667</v>
      </c>
      <c r="AA29">
        <v>8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M29">
        <v>8</v>
      </c>
      <c r="AN29">
        <v>0</v>
      </c>
      <c r="AO29">
        <v>0</v>
      </c>
      <c r="AP29">
        <v>0</v>
      </c>
      <c r="AQ29">
        <v>0</v>
      </c>
      <c r="AR29">
        <v>0.1667</v>
      </c>
      <c r="AS29">
        <v>0.3333</v>
      </c>
      <c r="AT29">
        <v>0.5</v>
      </c>
      <c r="AU29">
        <v>0.6667</v>
      </c>
      <c r="AV29">
        <v>0.8333</v>
      </c>
      <c r="AW29">
        <v>1</v>
      </c>
      <c r="AY29">
        <v>8</v>
      </c>
      <c r="AZ29">
        <v>0</v>
      </c>
      <c r="BA29">
        <v>0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K29">
        <v>8</v>
      </c>
      <c r="BL29">
        <v>0</v>
      </c>
      <c r="BM29">
        <v>0</v>
      </c>
      <c r="BN29">
        <v>0</v>
      </c>
      <c r="BO29">
        <v>0.0278</v>
      </c>
      <c r="BP29">
        <v>0.0556</v>
      </c>
      <c r="BQ29">
        <v>0.0833</v>
      </c>
      <c r="BR29">
        <v>0.1111</v>
      </c>
      <c r="BS29">
        <v>0.1389</v>
      </c>
      <c r="BT29">
        <v>0.1667</v>
      </c>
      <c r="BU29">
        <v>0.1667</v>
      </c>
      <c r="BW29">
        <v>8</v>
      </c>
      <c r="BX29">
        <v>0</v>
      </c>
      <c r="BY29">
        <v>0</v>
      </c>
      <c r="BZ29">
        <v>0</v>
      </c>
      <c r="CA29">
        <v>0</v>
      </c>
      <c r="CB29">
        <v>0</v>
      </c>
      <c r="CC29">
        <v>0</v>
      </c>
      <c r="CD29">
        <v>0</v>
      </c>
      <c r="CE29">
        <v>0</v>
      </c>
      <c r="CF29">
        <v>0</v>
      </c>
      <c r="CG29">
        <v>0</v>
      </c>
    </row>
    <row r="30" spans="1:85" ht="12.75">
      <c r="A30" s="7"/>
      <c r="B30" s="47" t="s">
        <v>9</v>
      </c>
      <c r="C30" s="47"/>
      <c r="D30" s="2"/>
      <c r="E30" s="47" t="s">
        <v>9</v>
      </c>
      <c r="F30" s="47"/>
      <c r="G30" s="47"/>
      <c r="H30" s="2"/>
      <c r="I30" s="7"/>
      <c r="J30" s="7"/>
      <c r="K30" s="7"/>
      <c r="L30" s="7"/>
      <c r="M30" s="7"/>
      <c r="N30" s="7"/>
      <c r="O30">
        <v>9</v>
      </c>
      <c r="P30" s="34">
        <v>0</v>
      </c>
      <c r="Q30" s="34">
        <v>0</v>
      </c>
      <c r="R30" s="34">
        <v>0</v>
      </c>
      <c r="S30" s="34">
        <v>0</v>
      </c>
      <c r="T30" s="34">
        <v>0</v>
      </c>
      <c r="U30" s="34">
        <v>0</v>
      </c>
      <c r="V30" s="34">
        <v>0</v>
      </c>
      <c r="W30" s="34">
        <v>0</v>
      </c>
      <c r="X30" s="34">
        <v>0</v>
      </c>
      <c r="Y30" s="34">
        <v>0</v>
      </c>
      <c r="AA30">
        <v>9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M30">
        <v>9</v>
      </c>
      <c r="AN30">
        <v>0</v>
      </c>
      <c r="AO30">
        <v>0</v>
      </c>
      <c r="AP30">
        <v>0</v>
      </c>
      <c r="AQ30">
        <v>0</v>
      </c>
      <c r="AR30">
        <v>0.1667</v>
      </c>
      <c r="AS30">
        <v>0.3333</v>
      </c>
      <c r="AT30">
        <v>0.5</v>
      </c>
      <c r="AU30">
        <v>0.6667</v>
      </c>
      <c r="AV30">
        <v>0.8333</v>
      </c>
      <c r="AW30">
        <v>1</v>
      </c>
      <c r="AY30">
        <v>9</v>
      </c>
      <c r="AZ30">
        <v>0</v>
      </c>
      <c r="BA30">
        <v>0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K30">
        <v>9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W30">
        <v>9</v>
      </c>
      <c r="BX30">
        <v>0</v>
      </c>
      <c r="BY30">
        <v>0</v>
      </c>
      <c r="BZ30">
        <v>0</v>
      </c>
      <c r="CA30">
        <v>0</v>
      </c>
      <c r="CB30">
        <v>0</v>
      </c>
      <c r="CC30">
        <v>0</v>
      </c>
      <c r="CD30">
        <v>0</v>
      </c>
      <c r="CE30">
        <v>0</v>
      </c>
      <c r="CF30">
        <v>0</v>
      </c>
      <c r="CG30">
        <v>0</v>
      </c>
    </row>
    <row r="31" spans="1:25" ht="12.75">
      <c r="A31" s="47" t="s">
        <v>35</v>
      </c>
      <c r="B31" s="47"/>
      <c r="C31" s="51"/>
      <c r="D31" s="2"/>
      <c r="E31" s="47" t="s">
        <v>27</v>
      </c>
      <c r="F31" s="47"/>
      <c r="G31" s="47"/>
      <c r="H31" s="2"/>
      <c r="I31" s="7"/>
      <c r="J31" s="7"/>
      <c r="K31" s="7"/>
      <c r="L31" s="7"/>
      <c r="M31" s="7"/>
      <c r="N31" s="7"/>
      <c r="P31" s="34"/>
      <c r="Q31" s="34"/>
      <c r="R31" s="34"/>
      <c r="S31" s="34"/>
      <c r="T31" s="34"/>
      <c r="U31" s="34"/>
      <c r="V31" s="34"/>
      <c r="W31" s="34"/>
      <c r="X31" s="34"/>
      <c r="Y31" s="34"/>
    </row>
    <row r="32" spans="1:14" ht="12.75">
      <c r="A32" s="47" t="s">
        <v>10</v>
      </c>
      <c r="B32" s="47"/>
      <c r="C32" s="47"/>
      <c r="D32" s="16">
        <f>IF(AND(I24=0,H37=2),4,0)</f>
        <v>0</v>
      </c>
      <c r="E32" s="47" t="s">
        <v>11</v>
      </c>
      <c r="F32" s="47"/>
      <c r="G32" s="47"/>
      <c r="H32" s="2"/>
      <c r="I32" s="7"/>
      <c r="J32" s="7"/>
      <c r="K32" s="7"/>
      <c r="L32" s="7"/>
      <c r="M32" s="7"/>
      <c r="N32" s="7"/>
    </row>
    <row r="33" spans="1:25" ht="12.75">
      <c r="A33" s="15"/>
      <c r="B33" s="48" t="s">
        <v>36</v>
      </c>
      <c r="C33" s="48"/>
      <c r="D33" s="48"/>
      <c r="E33" s="47" t="s">
        <v>12</v>
      </c>
      <c r="F33" s="47"/>
      <c r="G33" s="47"/>
      <c r="H33" s="2"/>
      <c r="I33" s="18" t="s">
        <v>8</v>
      </c>
      <c r="J33" s="19"/>
      <c r="K33" s="19"/>
      <c r="L33" s="19"/>
      <c r="M33" s="19"/>
      <c r="N33" s="19"/>
      <c r="O33" s="31" t="s">
        <v>44</v>
      </c>
      <c r="P33" s="33">
        <v>0</v>
      </c>
      <c r="Q33" s="33">
        <v>1</v>
      </c>
      <c r="R33" s="33">
        <v>2</v>
      </c>
      <c r="S33" s="33">
        <v>3</v>
      </c>
      <c r="T33" s="33">
        <v>4</v>
      </c>
      <c r="U33" s="33">
        <v>5</v>
      </c>
      <c r="V33" s="33">
        <v>6</v>
      </c>
      <c r="W33" s="33">
        <v>7</v>
      </c>
      <c r="X33" s="33">
        <v>8</v>
      </c>
      <c r="Y33" s="33">
        <v>9</v>
      </c>
    </row>
    <row r="34" spans="1:15" ht="12.75" customHeight="1">
      <c r="A34" s="7"/>
      <c r="B34" s="48"/>
      <c r="C34" s="48"/>
      <c r="D34" s="48"/>
      <c r="E34" s="7"/>
      <c r="F34" s="7"/>
      <c r="G34" s="7"/>
      <c r="H34" s="17"/>
      <c r="I34" s="7"/>
      <c r="J34" s="7"/>
      <c r="K34" s="7"/>
      <c r="L34" s="7"/>
      <c r="M34" s="7"/>
      <c r="N34" s="7"/>
      <c r="O34">
        <v>0</v>
      </c>
    </row>
    <row r="35" spans="1:15" ht="12.75">
      <c r="A35" s="7"/>
      <c r="B35" s="48"/>
      <c r="C35" s="48"/>
      <c r="D35" s="48"/>
      <c r="E35" s="44" t="s">
        <v>14</v>
      </c>
      <c r="F35" s="44"/>
      <c r="G35" s="44"/>
      <c r="H35" s="7"/>
      <c r="I35" s="7"/>
      <c r="J35" s="7"/>
      <c r="K35" s="7"/>
      <c r="L35" s="7"/>
      <c r="M35" s="7"/>
      <c r="N35" s="7"/>
      <c r="O35">
        <v>1</v>
      </c>
    </row>
    <row r="36" spans="1:15" ht="12.75">
      <c r="A36" s="7"/>
      <c r="B36" s="48"/>
      <c r="C36" s="48"/>
      <c r="D36" s="48"/>
      <c r="E36" s="47" t="s">
        <v>15</v>
      </c>
      <c r="F36" s="47"/>
      <c r="G36" s="47"/>
      <c r="H36" s="2"/>
      <c r="I36" s="7"/>
      <c r="J36" s="7"/>
      <c r="K36" s="7"/>
      <c r="L36" s="7"/>
      <c r="M36" s="7"/>
      <c r="N36" s="7"/>
      <c r="O36">
        <v>2</v>
      </c>
    </row>
    <row r="37" spans="1:15" ht="12.75">
      <c r="A37" s="44" t="s">
        <v>13</v>
      </c>
      <c r="B37" s="44"/>
      <c r="C37" s="44"/>
      <c r="D37" s="7"/>
      <c r="E37" s="47" t="s">
        <v>16</v>
      </c>
      <c r="F37" s="47"/>
      <c r="G37" s="47"/>
      <c r="H37" s="2"/>
      <c r="I37" s="7"/>
      <c r="J37" s="7"/>
      <c r="K37" s="7"/>
      <c r="L37" s="7"/>
      <c r="M37" s="7"/>
      <c r="N37" s="7"/>
      <c r="O37">
        <v>3</v>
      </c>
    </row>
    <row r="38" spans="1:15" ht="12.75">
      <c r="A38" s="7"/>
      <c r="B38" s="7"/>
      <c r="C38" s="15" t="s">
        <v>19</v>
      </c>
      <c r="D38" s="2"/>
      <c r="E38" s="60" t="s">
        <v>17</v>
      </c>
      <c r="F38" s="47"/>
      <c r="G38" s="51"/>
      <c r="H38" s="2"/>
      <c r="I38" s="7"/>
      <c r="J38" s="7"/>
      <c r="K38" s="7"/>
      <c r="L38" s="7"/>
      <c r="M38" s="7"/>
      <c r="N38" s="7"/>
      <c r="O38">
        <v>4</v>
      </c>
    </row>
    <row r="39" spans="1:15" ht="12.75">
      <c r="A39" s="7"/>
      <c r="B39" s="7"/>
      <c r="C39" s="15" t="s">
        <v>20</v>
      </c>
      <c r="D39" s="2"/>
      <c r="E39" s="60" t="s">
        <v>18</v>
      </c>
      <c r="F39" s="47"/>
      <c r="G39" s="51"/>
      <c r="H39" s="2"/>
      <c r="I39" s="7"/>
      <c r="J39" s="7"/>
      <c r="K39" s="7"/>
      <c r="L39" s="7"/>
      <c r="M39" s="7"/>
      <c r="N39" s="7"/>
      <c r="O39">
        <v>5</v>
      </c>
    </row>
    <row r="40" spans="4:15" ht="12.75">
      <c r="D40" s="3"/>
      <c r="O40">
        <v>6</v>
      </c>
    </row>
    <row r="41" ht="12.75">
      <c r="O41">
        <v>7</v>
      </c>
    </row>
    <row r="42" ht="12.75">
      <c r="O42">
        <v>8</v>
      </c>
    </row>
    <row r="43" ht="12.75">
      <c r="O43">
        <v>9</v>
      </c>
    </row>
  </sheetData>
  <sheetProtection password="A783" sheet="1" objects="1" scenarios="1"/>
  <mergeCells count="53">
    <mergeCell ref="P19:Y19"/>
    <mergeCell ref="C21:D21"/>
    <mergeCell ref="E20:F20"/>
    <mergeCell ref="E21:F21"/>
    <mergeCell ref="G20:H20"/>
    <mergeCell ref="G21:H21"/>
    <mergeCell ref="C20:D20"/>
    <mergeCell ref="I20:J20"/>
    <mergeCell ref="I21:J21"/>
    <mergeCell ref="E39:G39"/>
    <mergeCell ref="G23:H23"/>
    <mergeCell ref="G24:H24"/>
    <mergeCell ref="E37:G37"/>
    <mergeCell ref="E38:G38"/>
    <mergeCell ref="E36:G36"/>
    <mergeCell ref="E31:G31"/>
    <mergeCell ref="E32:G32"/>
    <mergeCell ref="E33:G33"/>
    <mergeCell ref="E35:G35"/>
    <mergeCell ref="B23:D23"/>
    <mergeCell ref="B24:D24"/>
    <mergeCell ref="G26:H26"/>
    <mergeCell ref="E27:G27"/>
    <mergeCell ref="E28:G28"/>
    <mergeCell ref="E29:G29"/>
    <mergeCell ref="E30:G30"/>
    <mergeCell ref="C6:D6"/>
    <mergeCell ref="C7:D7"/>
    <mergeCell ref="B29:C29"/>
    <mergeCell ref="B30:C30"/>
    <mergeCell ref="C26:D26"/>
    <mergeCell ref="A20:B20"/>
    <mergeCell ref="A21:B21"/>
    <mergeCell ref="E6:F6"/>
    <mergeCell ref="E7:F7"/>
    <mergeCell ref="G6:H6"/>
    <mergeCell ref="G7:H7"/>
    <mergeCell ref="D1:I1"/>
    <mergeCell ref="A1:C1"/>
    <mergeCell ref="A2:C2"/>
    <mergeCell ref="A3:C3"/>
    <mergeCell ref="D2:I2"/>
    <mergeCell ref="D3:I3"/>
    <mergeCell ref="A37:C37"/>
    <mergeCell ref="D4:I4"/>
    <mergeCell ref="D5:I5"/>
    <mergeCell ref="B27:C27"/>
    <mergeCell ref="B28:C28"/>
    <mergeCell ref="A32:C32"/>
    <mergeCell ref="B33:D36"/>
    <mergeCell ref="A4:C4"/>
    <mergeCell ref="A5:C5"/>
    <mergeCell ref="A31:C31"/>
  </mergeCells>
  <conditionalFormatting sqref="D10">
    <cfRule type="cellIs" priority="1" dxfId="0" operator="equal" stopIfTrue="1">
      <formula>" 0 "</formula>
    </cfRule>
  </conditionalFormatting>
  <conditionalFormatting sqref="D11:D18 F11:F15">
    <cfRule type="cellIs" priority="2" dxfId="0" operator="equal" stopIfTrue="1">
      <formula>" 1 "</formula>
    </cfRule>
  </conditionalFormatting>
  <conditionalFormatting sqref="C10:C12 E10">
    <cfRule type="cellIs" priority="3" dxfId="1" operator="equal" stopIfTrue="1">
      <formula>" 0 "</formula>
    </cfRule>
  </conditionalFormatting>
  <conditionalFormatting sqref="C13:C15 E11:E14 G10">
    <cfRule type="cellIs" priority="4" dxfId="1" operator="equal" stopIfTrue="1">
      <formula>" 1 "</formula>
    </cfRule>
  </conditionalFormatting>
  <conditionalFormatting sqref="C16:C19">
    <cfRule type="cellIs" priority="5" dxfId="1" operator="equal" stopIfTrue="1">
      <formula>" 1 * "</formula>
    </cfRule>
  </conditionalFormatting>
  <conditionalFormatting sqref="H11 F16 D19">
    <cfRule type="cellIs" priority="6" dxfId="0" operator="equal" stopIfTrue="1">
      <formula>" 2 "</formula>
    </cfRule>
  </conditionalFormatting>
  <conditionalFormatting sqref="E15 G11:G12">
    <cfRule type="cellIs" priority="7" dxfId="1" operator="equal" stopIfTrue="1">
      <formula>" 2 "</formula>
    </cfRule>
  </conditionalFormatting>
  <conditionalFormatting sqref="E16:E18">
    <cfRule type="cellIs" priority="8" dxfId="1" operator="equal" stopIfTrue="1">
      <formula>" 2 * "</formula>
    </cfRule>
  </conditionalFormatting>
  <conditionalFormatting sqref="E19">
    <cfRule type="cellIs" priority="9" dxfId="1" operator="equal" stopIfTrue="1">
      <formula>" 3 * "</formula>
    </cfRule>
  </conditionalFormatting>
  <conditionalFormatting sqref="F10 H10">
    <cfRule type="cellIs" priority="10" dxfId="0" operator="equal" stopIfTrue="1">
      <formula>" 1 "</formula>
    </cfRule>
  </conditionalFormatting>
  <conditionalFormatting sqref="H12:H14 F17:F19">
    <cfRule type="cellIs" priority="11" dxfId="0" operator="equal" stopIfTrue="1">
      <formula>" 3 "</formula>
    </cfRule>
  </conditionalFormatting>
  <conditionalFormatting sqref="G13:G15">
    <cfRule type="cellIs" priority="12" dxfId="1" operator="equal" stopIfTrue="1">
      <formula>" 3 "</formula>
    </cfRule>
  </conditionalFormatting>
  <conditionalFormatting sqref="G16:G17">
    <cfRule type="cellIs" priority="13" dxfId="1" operator="equal" stopIfTrue="1">
      <formula>" 4 * "</formula>
    </cfRule>
  </conditionalFormatting>
  <conditionalFormatting sqref="G18:G19">
    <cfRule type="cellIs" priority="14" dxfId="1" operator="equal" stopIfTrue="1">
      <formula>" 5 * "</formula>
    </cfRule>
  </conditionalFormatting>
  <conditionalFormatting sqref="H15:H17">
    <cfRule type="cellIs" priority="15" dxfId="0" operator="equal" stopIfTrue="1">
      <formula>" 4 "</formula>
    </cfRule>
  </conditionalFormatting>
  <conditionalFormatting sqref="H18">
    <cfRule type="cellIs" priority="16" dxfId="0" operator="equal" stopIfTrue="1">
      <formula>" 5 "</formula>
    </cfRule>
  </conditionalFormatting>
  <conditionalFormatting sqref="H19">
    <cfRule type="cellIs" priority="17" dxfId="0" operator="equal" stopIfTrue="1">
      <formula>" 6 "</formula>
    </cfRule>
  </conditionalFormatting>
  <conditionalFormatting sqref="E20:F20">
    <cfRule type="expression" priority="18" dxfId="1" stopIfTrue="1">
      <formula>AND($I$25&gt;5,$I$25&lt;20,$E$20&gt;0.5)</formula>
    </cfRule>
    <cfRule type="expression" priority="19" dxfId="0" stopIfTrue="1">
      <formula>AND($I$25&gt;5,$I$25&lt;20,$E$20&lt;=0.5)</formula>
    </cfRule>
  </conditionalFormatting>
  <conditionalFormatting sqref="C20:D21">
    <cfRule type="expression" priority="20" dxfId="1" stopIfTrue="1">
      <formula>AND($I$25&lt;6,C20&gt;0.5)</formula>
    </cfRule>
    <cfRule type="expression" priority="21" dxfId="0" stopIfTrue="1">
      <formula>AND($I$25&lt;6,C20&lt;=0.5)</formula>
    </cfRule>
  </conditionalFormatting>
  <conditionalFormatting sqref="G20:H20">
    <cfRule type="expression" priority="22" dxfId="1" stopIfTrue="1">
      <formula>AND($I$25&gt;19,$G$20&gt;0.5)</formula>
    </cfRule>
    <cfRule type="expression" priority="23" dxfId="0" stopIfTrue="1">
      <formula>AND($I$25&gt;19,$G$20&lt;=0.5)</formula>
    </cfRule>
  </conditionalFormatting>
  <conditionalFormatting sqref="E21:F21">
    <cfRule type="expression" priority="24" dxfId="2" stopIfTrue="1">
      <formula>AND($I$25&lt;6,$I$25&gt;19)</formula>
    </cfRule>
    <cfRule type="expression" priority="25" dxfId="1" stopIfTrue="1">
      <formula>AND($I$25&gt;5,$I$25&lt;20,$E$21&gt;0.5)</formula>
    </cfRule>
    <cfRule type="expression" priority="26" dxfId="0" stopIfTrue="1">
      <formula>AND($I$25&gt;5,$I$25&lt;20,$E$21&lt;=0.5)</formula>
    </cfRule>
  </conditionalFormatting>
  <conditionalFormatting sqref="G21:H21">
    <cfRule type="expression" priority="27" dxfId="1" stopIfTrue="1">
      <formula>AND($I$25&gt;19,$G$21&gt;0.5)</formula>
    </cfRule>
    <cfRule type="expression" priority="28" dxfId="0" stopIfTrue="1">
      <formula>AND($I$25&gt;19,$G$21&lt;=0.5)</formula>
    </cfRule>
  </conditionalFormatting>
  <printOptions/>
  <pageMargins left="1.77" right="0.75" top="0.49" bottom="0.52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1">
      <selection activeCell="A1" sqref="A1:L2"/>
    </sheetView>
  </sheetViews>
  <sheetFormatPr defaultColWidth="9.140625" defaultRowHeight="12.75"/>
  <sheetData>
    <row r="1" spans="1:12" ht="12.75">
      <c r="A1" s="42" t="s">
        <v>51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ht="13.5" thickBo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1:12" ht="12.75">
      <c r="A3" s="76" t="s">
        <v>47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</row>
    <row r="4" spans="1:12" ht="13.5" thickBot="1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2.75">
      <c r="A5" s="70" t="s">
        <v>48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2"/>
    </row>
    <row r="6" spans="1:12" ht="13.5" thickBot="1">
      <c r="A6" s="73"/>
      <c r="B6" s="74"/>
      <c r="C6" s="74"/>
      <c r="D6" s="74"/>
      <c r="E6" s="74"/>
      <c r="F6" s="74"/>
      <c r="G6" s="74"/>
      <c r="H6" s="74"/>
      <c r="I6" s="74"/>
      <c r="J6" s="74"/>
      <c r="K6" s="74"/>
      <c r="L6" s="75"/>
    </row>
    <row r="7" spans="1:12" ht="12.75">
      <c r="A7" s="77" t="s">
        <v>49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</row>
    <row r="8" spans="1:12" ht="13.5" thickBot="1">
      <c r="A8" s="78"/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</row>
    <row r="9" spans="1:12" ht="12.75">
      <c r="A9" s="79" t="s">
        <v>50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</row>
    <row r="10" spans="1:12" ht="13.5" thickBot="1">
      <c r="A10" s="80"/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</row>
    <row r="11" spans="1:12" ht="12.75">
      <c r="A11" s="81" t="s">
        <v>52</v>
      </c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</row>
    <row r="12" spans="1:12" ht="13.5" thickBot="1">
      <c r="A12" s="82"/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</row>
    <row r="13" spans="1:12" ht="12.75">
      <c r="A13" s="71" t="s">
        <v>53</v>
      </c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</row>
    <row r="14" spans="1:12" ht="13.5" thickBot="1">
      <c r="A14" s="74"/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</row>
  </sheetData>
  <sheetProtection password="A783" sheet="1" objects="1" scenarios="1"/>
  <mergeCells count="7">
    <mergeCell ref="A1:L2"/>
    <mergeCell ref="A5:L6"/>
    <mergeCell ref="A13:L14"/>
    <mergeCell ref="A3:L4"/>
    <mergeCell ref="A7:L8"/>
    <mergeCell ref="A9:L10"/>
    <mergeCell ref="A11:L1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"/>
  <sheetViews>
    <sheetView workbookViewId="0" topLeftCell="A1">
      <selection activeCell="A1" sqref="A1:L2"/>
    </sheetView>
  </sheetViews>
  <sheetFormatPr defaultColWidth="9.140625" defaultRowHeight="12.75"/>
  <sheetData>
    <row r="1" spans="1:12" ht="12.75">
      <c r="A1" s="81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</row>
    <row r="2" spans="1:12" ht="13.5" thickBot="1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</row>
  </sheetData>
  <mergeCells count="1">
    <mergeCell ref="A1:L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 Fry</dc:creator>
  <cp:keywords/>
  <dc:description/>
  <cp:lastModifiedBy>Bankruptcy Trustee</cp:lastModifiedBy>
  <cp:lastPrinted>2001-11-14T15:18:28Z</cp:lastPrinted>
  <dcterms:created xsi:type="dcterms:W3CDTF">2001-11-10T15:36:00Z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